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Sheet1!$J$2:$R$55</definedName>
  </definedNames>
  <calcPr calcId="145621"/>
</workbook>
</file>

<file path=xl/calcChain.xml><?xml version="1.0" encoding="utf-8"?>
<calcChain xmlns="http://schemas.openxmlformats.org/spreadsheetml/2006/main">
  <c r="Y10" i="1" l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T42" i="1" l="1"/>
  <c r="T13" i="1"/>
  <c r="T19" i="1"/>
  <c r="W19" i="1"/>
  <c r="T36" i="1"/>
  <c r="W36" i="1"/>
  <c r="T3" i="1"/>
  <c r="W3" i="1"/>
  <c r="T25" i="1"/>
  <c r="T27" i="1"/>
  <c r="W27" i="1"/>
  <c r="T35" i="1"/>
  <c r="W35" i="1"/>
  <c r="T5" i="1"/>
  <c r="W5" i="1"/>
  <c r="T9" i="1"/>
  <c r="W9" i="1"/>
  <c r="T14" i="1"/>
  <c r="W14" i="1"/>
  <c r="T30" i="1"/>
  <c r="T26" i="1"/>
  <c r="W26" i="1"/>
  <c r="T18" i="1"/>
  <c r="T12" i="1"/>
  <c r="W12" i="1"/>
  <c r="T15" i="1"/>
  <c r="W15" i="1"/>
  <c r="T7" i="1"/>
  <c r="W7" i="1"/>
  <c r="T38" i="1"/>
  <c r="W38" i="1"/>
  <c r="T31" i="1"/>
  <c r="W31" i="1"/>
  <c r="T22" i="1"/>
  <c r="W22" i="1"/>
  <c r="T41" i="1"/>
  <c r="W41" i="1"/>
  <c r="T23" i="1"/>
  <c r="W23" i="1"/>
  <c r="T4" i="1"/>
  <c r="W4" i="1"/>
  <c r="T28" i="1"/>
  <c r="T2" i="1"/>
  <c r="T24" i="1"/>
  <c r="T11" i="1"/>
  <c r="T29" i="1"/>
  <c r="W29" i="1"/>
  <c r="T37" i="1"/>
  <c r="W37" i="1"/>
  <c r="T33" i="1"/>
  <c r="T21" i="1"/>
  <c r="T34" i="1"/>
  <c r="W34" i="1"/>
  <c r="T8" i="1"/>
  <c r="W8" i="1"/>
  <c r="T32" i="1"/>
  <c r="W32" i="1"/>
  <c r="T10" i="1"/>
  <c r="W10" i="1"/>
  <c r="T16" i="1"/>
  <c r="W16" i="1"/>
  <c r="T20" i="1"/>
  <c r="T40" i="1"/>
  <c r="W40" i="1"/>
  <c r="T45" i="1"/>
  <c r="T6" i="1"/>
  <c r="W6" i="1"/>
  <c r="T39" i="1"/>
  <c r="W39" i="1"/>
  <c r="T17" i="1"/>
  <c r="W17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E39" i="1"/>
  <c r="E38" i="1"/>
  <c r="E20" i="1"/>
  <c r="E35" i="1"/>
  <c r="E37" i="1"/>
  <c r="E33" i="1"/>
  <c r="E32" i="1"/>
  <c r="E22" i="1"/>
  <c r="E26" i="1"/>
  <c r="E25" i="1"/>
  <c r="E24" i="1"/>
  <c r="E27" i="1"/>
  <c r="E21" i="1"/>
  <c r="E14" i="1"/>
  <c r="E16" i="1"/>
  <c r="E6" i="1"/>
  <c r="E12" i="1"/>
  <c r="E11" i="1"/>
  <c r="E13" i="1"/>
  <c r="E5" i="1"/>
  <c r="E7" i="1"/>
  <c r="E9" i="1"/>
  <c r="E10" i="1"/>
  <c r="E8" i="1"/>
  <c r="E3" i="1"/>
  <c r="E4" i="1"/>
</calcChain>
</file>

<file path=xl/comments1.xml><?xml version="1.0" encoding="utf-8"?>
<comments xmlns="http://schemas.openxmlformats.org/spreadsheetml/2006/main">
  <authors>
    <author>作成者</author>
  </authors>
  <commentLis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<sst xmlns="http://schemas.openxmlformats.org/spreadsheetml/2006/main" count="670" uniqueCount="344">
  <si>
    <t>名前</t>
    <rPh sb="0" eb="2">
      <t>ナマエ</t>
    </rPh>
    <phoneticPr fontId="1"/>
  </si>
  <si>
    <t>白井一夫</t>
    <rPh sb="0" eb="2">
      <t>シライ</t>
    </rPh>
    <rPh sb="2" eb="4">
      <t>カズオ</t>
    </rPh>
    <phoneticPr fontId="3"/>
  </si>
  <si>
    <t>松田英明</t>
    <rPh sb="0" eb="2">
      <t>マツダ</t>
    </rPh>
    <rPh sb="2" eb="4">
      <t>ヒデアキ</t>
    </rPh>
    <phoneticPr fontId="3"/>
  </si>
  <si>
    <t>藤井善行</t>
    <rPh sb="0" eb="2">
      <t>フジイ</t>
    </rPh>
    <rPh sb="2" eb="4">
      <t>ヨシユキ</t>
    </rPh>
    <phoneticPr fontId="3"/>
  </si>
  <si>
    <t>Ｄａｖｉｄ　Ｊａｍｅｓｏｎ</t>
  </si>
  <si>
    <t>迎田文雄</t>
    <rPh sb="0" eb="2">
      <t>ムカエダ</t>
    </rPh>
    <rPh sb="2" eb="4">
      <t>フミオ</t>
    </rPh>
    <phoneticPr fontId="3"/>
  </si>
  <si>
    <t>浅谷　信</t>
    <rPh sb="0" eb="1">
      <t>アサ</t>
    </rPh>
    <rPh sb="1" eb="2">
      <t>ヤ</t>
    </rPh>
    <rPh sb="3" eb="4">
      <t>シン</t>
    </rPh>
    <phoneticPr fontId="3"/>
  </si>
  <si>
    <t>藤野原稔人</t>
    <rPh sb="0" eb="2">
      <t>フジノ</t>
    </rPh>
    <rPh sb="2" eb="3">
      <t>ハラ</t>
    </rPh>
    <rPh sb="3" eb="5">
      <t>トシヒト</t>
    </rPh>
    <phoneticPr fontId="3"/>
  </si>
  <si>
    <t>手塚大樹</t>
    <rPh sb="0" eb="2">
      <t>テツカ</t>
    </rPh>
    <rPh sb="2" eb="4">
      <t>ダイキ</t>
    </rPh>
    <phoneticPr fontId="3"/>
  </si>
  <si>
    <t>黒田隆志</t>
    <rPh sb="0" eb="2">
      <t>クロダ</t>
    </rPh>
    <rPh sb="2" eb="4">
      <t>タカシ</t>
    </rPh>
    <phoneticPr fontId="3"/>
  </si>
  <si>
    <t>山口太陽</t>
    <rPh sb="0" eb="2">
      <t>ヤマグチ</t>
    </rPh>
    <rPh sb="2" eb="4">
      <t>タイヨウ</t>
    </rPh>
    <phoneticPr fontId="3"/>
  </si>
  <si>
    <t>コーディ　ブレスラー</t>
  </si>
  <si>
    <t>重松泰彦</t>
    <rPh sb="0" eb="2">
      <t>シゲマツ</t>
    </rPh>
    <rPh sb="2" eb="4">
      <t>ヤスヒコ</t>
    </rPh>
    <phoneticPr fontId="3"/>
  </si>
  <si>
    <t>郡　守彦</t>
    <rPh sb="0" eb="1">
      <t>コオリ</t>
    </rPh>
    <rPh sb="2" eb="4">
      <t>モリヒコ</t>
    </rPh>
    <phoneticPr fontId="3"/>
  </si>
  <si>
    <t>草柳道夫</t>
    <rPh sb="0" eb="2">
      <t>クサヤナギ</t>
    </rPh>
    <rPh sb="2" eb="4">
      <t>ミチオ</t>
    </rPh>
    <phoneticPr fontId="3"/>
  </si>
  <si>
    <t>鈴木比呂志</t>
    <rPh sb="0" eb="2">
      <t>スズキ</t>
    </rPh>
    <rPh sb="2" eb="5">
      <t>ヒロシ</t>
    </rPh>
    <phoneticPr fontId="3"/>
  </si>
  <si>
    <t>丹治憲明</t>
    <rPh sb="0" eb="2">
      <t>タンジ</t>
    </rPh>
    <rPh sb="2" eb="4">
      <t>ノリアキ</t>
    </rPh>
    <phoneticPr fontId="3"/>
  </si>
  <si>
    <t>曽我部祐樹</t>
    <rPh sb="0" eb="1">
      <t>ソ</t>
    </rPh>
    <rPh sb="1" eb="2">
      <t>ガ</t>
    </rPh>
    <rPh sb="2" eb="3">
      <t>ベ</t>
    </rPh>
    <rPh sb="3" eb="5">
      <t>ユウキ</t>
    </rPh>
    <phoneticPr fontId="3"/>
  </si>
  <si>
    <t>鈴木光</t>
    <rPh sb="0" eb="2">
      <t>スズキ</t>
    </rPh>
    <rPh sb="2" eb="3">
      <t>ヒカル</t>
    </rPh>
    <phoneticPr fontId="3"/>
  </si>
  <si>
    <t>鈴木拓也</t>
    <rPh sb="0" eb="2">
      <t>スズキ</t>
    </rPh>
    <rPh sb="2" eb="4">
      <t>タクヤ</t>
    </rPh>
    <phoneticPr fontId="3"/>
  </si>
  <si>
    <t>本田祥子</t>
    <rPh sb="0" eb="2">
      <t>ホンダ</t>
    </rPh>
    <rPh sb="2" eb="4">
      <t>ショウコ</t>
    </rPh>
    <phoneticPr fontId="3"/>
  </si>
  <si>
    <t>藤井久美子</t>
    <rPh sb="0" eb="2">
      <t>フジイ</t>
    </rPh>
    <rPh sb="2" eb="5">
      <t>クミコ</t>
    </rPh>
    <phoneticPr fontId="3"/>
  </si>
  <si>
    <t>渡辺亜衣</t>
    <rPh sb="0" eb="2">
      <t>ワタナベ</t>
    </rPh>
    <rPh sb="2" eb="4">
      <t>アイ</t>
    </rPh>
    <phoneticPr fontId="3"/>
  </si>
  <si>
    <t>斎藤実</t>
    <rPh sb="0" eb="2">
      <t>サイトウ</t>
    </rPh>
    <rPh sb="2" eb="3">
      <t>ミノル</t>
    </rPh>
    <phoneticPr fontId="3"/>
  </si>
  <si>
    <t>別府征男</t>
    <rPh sb="0" eb="2">
      <t>ベップ</t>
    </rPh>
    <rPh sb="2" eb="4">
      <t>マサオ</t>
    </rPh>
    <phoneticPr fontId="3"/>
  </si>
  <si>
    <t>工藤賢治</t>
    <rPh sb="0" eb="2">
      <t>クドウ</t>
    </rPh>
    <rPh sb="2" eb="4">
      <t>ケンジ</t>
    </rPh>
    <phoneticPr fontId="3"/>
  </si>
  <si>
    <t>金子栄治</t>
    <rPh sb="0" eb="2">
      <t>カネコ</t>
    </rPh>
    <rPh sb="2" eb="4">
      <t>エイジ</t>
    </rPh>
    <phoneticPr fontId="3"/>
  </si>
  <si>
    <t>金谷正輝</t>
    <rPh sb="0" eb="2">
      <t>カナヤ</t>
    </rPh>
    <rPh sb="2" eb="4">
      <t>マサキ</t>
    </rPh>
    <phoneticPr fontId="3"/>
  </si>
  <si>
    <t>高橋敬作</t>
    <rPh sb="0" eb="2">
      <t>タカハシ</t>
    </rPh>
    <rPh sb="2" eb="4">
      <t>ケイサク</t>
    </rPh>
    <phoneticPr fontId="3"/>
  </si>
  <si>
    <t>鈴木道生</t>
    <rPh sb="0" eb="2">
      <t>スズキ</t>
    </rPh>
    <rPh sb="2" eb="4">
      <t>ミチオ</t>
    </rPh>
    <phoneticPr fontId="3"/>
  </si>
  <si>
    <t>遠藤昭三郎</t>
    <rPh sb="0" eb="2">
      <t>エンドウ</t>
    </rPh>
    <rPh sb="2" eb="5">
      <t>ショウザブロウ</t>
    </rPh>
    <phoneticPr fontId="3"/>
  </si>
  <si>
    <t>石原雅敏</t>
    <rPh sb="0" eb="2">
      <t>イシハラ</t>
    </rPh>
    <rPh sb="2" eb="4">
      <t>マサトシ</t>
    </rPh>
    <phoneticPr fontId="3"/>
  </si>
  <si>
    <t>平林錠太郎</t>
    <rPh sb="0" eb="2">
      <t>ヒラバヤシ</t>
    </rPh>
    <rPh sb="2" eb="5">
      <t>ジョウタロウ</t>
    </rPh>
    <phoneticPr fontId="3"/>
  </si>
  <si>
    <t>坂井秀勝</t>
    <rPh sb="0" eb="2">
      <t>サカイ</t>
    </rPh>
    <rPh sb="2" eb="4">
      <t>ヒデカツ</t>
    </rPh>
    <phoneticPr fontId="3"/>
  </si>
  <si>
    <t>諸岡通容</t>
    <rPh sb="0" eb="2">
      <t>モロオカ</t>
    </rPh>
    <rPh sb="2" eb="3">
      <t>ツウ</t>
    </rPh>
    <rPh sb="3" eb="4">
      <t>ヨウ</t>
    </rPh>
    <phoneticPr fontId="3"/>
  </si>
  <si>
    <t>前田加依子</t>
    <rPh sb="0" eb="2">
      <t>マエダ</t>
    </rPh>
    <rPh sb="2" eb="3">
      <t>クワエ</t>
    </rPh>
    <rPh sb="3" eb="5">
      <t>ヨリコ</t>
    </rPh>
    <phoneticPr fontId="3"/>
  </si>
  <si>
    <t>米澤崇史</t>
    <rPh sb="0" eb="2">
      <t>ヨネザワ</t>
    </rPh>
    <rPh sb="2" eb="3">
      <t>タカシ</t>
    </rPh>
    <rPh sb="3" eb="4">
      <t>シ</t>
    </rPh>
    <phoneticPr fontId="3"/>
  </si>
  <si>
    <t>篠崎和孝</t>
    <rPh sb="0" eb="2">
      <t>シノザキ</t>
    </rPh>
    <rPh sb="2" eb="4">
      <t>カズタカ</t>
    </rPh>
    <phoneticPr fontId="3"/>
  </si>
  <si>
    <t>米澤史憲</t>
    <rPh sb="0" eb="2">
      <t>ヨネザワ</t>
    </rPh>
    <rPh sb="2" eb="3">
      <t>シ</t>
    </rPh>
    <rPh sb="3" eb="4">
      <t>ケン</t>
    </rPh>
    <phoneticPr fontId="3"/>
  </si>
  <si>
    <t>田村千穂</t>
    <rPh sb="0" eb="2">
      <t>タムラ</t>
    </rPh>
    <rPh sb="2" eb="4">
      <t>チホ</t>
    </rPh>
    <phoneticPr fontId="3"/>
  </si>
  <si>
    <t>田村泰健</t>
    <rPh sb="0" eb="2">
      <t>タムラ</t>
    </rPh>
    <rPh sb="2" eb="3">
      <t>タイ</t>
    </rPh>
    <rPh sb="3" eb="4">
      <t>ケン</t>
    </rPh>
    <phoneticPr fontId="3"/>
  </si>
  <si>
    <t>水戸部健作</t>
    <rPh sb="0" eb="3">
      <t>ミトベ</t>
    </rPh>
    <rPh sb="3" eb="5">
      <t>ケンサク</t>
    </rPh>
    <phoneticPr fontId="3"/>
  </si>
  <si>
    <t>金谷浩子</t>
    <rPh sb="0" eb="2">
      <t>カナヤ</t>
    </rPh>
    <rPh sb="2" eb="4">
      <t>ヒロコ</t>
    </rPh>
    <phoneticPr fontId="3"/>
  </si>
  <si>
    <t>下宮良友</t>
    <rPh sb="0" eb="2">
      <t>シモミヤ</t>
    </rPh>
    <rPh sb="2" eb="4">
      <t>ヨシトモ</t>
    </rPh>
    <phoneticPr fontId="3"/>
  </si>
  <si>
    <t>山田武</t>
    <rPh sb="0" eb="2">
      <t>ヤマダ</t>
    </rPh>
    <rPh sb="2" eb="3">
      <t>タケシ</t>
    </rPh>
    <phoneticPr fontId="3"/>
  </si>
  <si>
    <t>Av</t>
    <phoneticPr fontId="1"/>
  </si>
  <si>
    <t>2011年成績一覧（Ａｖ）</t>
    <rPh sb="4" eb="5">
      <t>ネン</t>
    </rPh>
    <rPh sb="5" eb="7">
      <t>セイセキ</t>
    </rPh>
    <rPh sb="7" eb="9">
      <t>イチラン</t>
    </rPh>
    <phoneticPr fontId="1"/>
  </si>
  <si>
    <t>前年比</t>
    <rPh sb="0" eb="3">
      <t>ゼンネンヒ</t>
    </rPh>
    <phoneticPr fontId="1"/>
  </si>
  <si>
    <t>△2.5</t>
    <phoneticPr fontId="1"/>
  </si>
  <si>
    <t>△3.0</t>
    <phoneticPr fontId="1"/>
  </si>
  <si>
    <t>▲1.7</t>
    <phoneticPr fontId="1"/>
  </si>
  <si>
    <t>***</t>
    <phoneticPr fontId="1"/>
  </si>
  <si>
    <t>▲0.5</t>
    <phoneticPr fontId="1"/>
  </si>
  <si>
    <t>△2.9</t>
    <phoneticPr fontId="1"/>
  </si>
  <si>
    <t>△3.9</t>
    <phoneticPr fontId="1"/>
  </si>
  <si>
    <t>△0.5</t>
    <phoneticPr fontId="1"/>
  </si>
  <si>
    <t>▲4.2</t>
    <phoneticPr fontId="1"/>
  </si>
  <si>
    <t>▲0.8</t>
    <phoneticPr fontId="1"/>
  </si>
  <si>
    <t>▲10.2</t>
    <phoneticPr fontId="1"/>
  </si>
  <si>
    <t>Ｒ数</t>
    <rPh sb="1" eb="2">
      <t>スウ</t>
    </rPh>
    <phoneticPr fontId="1"/>
  </si>
  <si>
    <t>各記録</t>
  </si>
  <si>
    <t>☆：大会記録　</t>
    <rPh sb="2" eb="4">
      <t>タイカイ</t>
    </rPh>
    <rPh sb="4" eb="6">
      <t>キロク</t>
    </rPh>
    <phoneticPr fontId="3"/>
  </si>
  <si>
    <t>＜36ホールスコア＞  </t>
  </si>
  <si>
    <t>☆</t>
  </si>
  <si>
    <t>オープン</t>
  </si>
  <si>
    <r>
      <t>実広(06/07)</t>
    </r>
    <r>
      <rPr>
        <sz val="10"/>
        <rFont val="ＭＳ Ｐゴシック"/>
        <family val="3"/>
        <charset val="128"/>
      </rPr>
      <t> </t>
    </r>
  </si>
  <si>
    <r>
      <t>実広(08/02)</t>
    </r>
    <r>
      <rPr>
        <sz val="10"/>
        <rFont val="ＭＳ Ｐゴシック"/>
        <family val="3"/>
        <charset val="128"/>
      </rPr>
      <t> </t>
    </r>
    <phoneticPr fontId="3"/>
  </si>
  <si>
    <r>
      <t>松田(08/11)</t>
    </r>
    <r>
      <rPr>
        <sz val="10"/>
        <rFont val="ＭＳ Ｐゴシック"/>
        <family val="3"/>
        <charset val="128"/>
      </rPr>
      <t> </t>
    </r>
    <rPh sb="0" eb="2">
      <t>マツダ</t>
    </rPh>
    <phoneticPr fontId="3"/>
  </si>
  <si>
    <t>レディス</t>
  </si>
  <si>
    <r>
      <t>白井(浩)(06/11)</t>
    </r>
    <r>
      <rPr>
        <sz val="10"/>
        <rFont val="ＭＳ Ｐゴシック"/>
        <family val="3"/>
        <charset val="128"/>
      </rPr>
      <t> </t>
    </r>
  </si>
  <si>
    <t>アマチュア</t>
  </si>
  <si>
    <t>佐藤(07/12) </t>
    <phoneticPr fontId="3"/>
  </si>
  <si>
    <t> ☆</t>
  </si>
  <si>
    <t>シニア</t>
  </si>
  <si>
    <t>朝倉（05/10） </t>
  </si>
  <si>
    <t>＜18ホールスコア＞  </t>
    <phoneticPr fontId="3"/>
  </si>
  <si>
    <t>松田（06/3） </t>
  </si>
  <si>
    <t>松田（08/11） </t>
    <phoneticPr fontId="3"/>
  </si>
  <si>
    <t>〃</t>
    <phoneticPr fontId="3"/>
  </si>
  <si>
    <r>
      <t>金谷(浩)(09/3) </t>
    </r>
    <r>
      <rPr>
        <sz val="10"/>
        <rFont val="ＭＳ Ｐゴシック"/>
        <family val="3"/>
        <charset val="128"/>
      </rPr>
      <t/>
    </r>
    <rPh sb="0" eb="2">
      <t>カナヤ</t>
    </rPh>
    <phoneticPr fontId="3"/>
  </si>
  <si>
    <t> シニア</t>
  </si>
  <si>
    <t> 52</t>
  </si>
  <si>
    <t> 朝倉（05/10） </t>
  </si>
  <si>
    <t>白井（04年）</t>
  </si>
  <si>
    <t>佐藤(07年) </t>
    <rPh sb="5" eb="6">
      <t>ネン</t>
    </rPh>
    <phoneticPr fontId="3"/>
  </si>
  <si>
    <r>
      <t>寺川</t>
    </r>
    <r>
      <rPr>
        <sz val="10"/>
        <rFont val="ＭＳ Ｐゴシック"/>
        <family val="3"/>
        <charset val="128"/>
      </rPr>
      <t>（08年）</t>
    </r>
    <phoneticPr fontId="3"/>
  </si>
  <si>
    <t>別府</t>
    <rPh sb="0" eb="2">
      <t>ベップ</t>
    </rPh>
    <phoneticPr fontId="3"/>
  </si>
  <si>
    <t>＜1・2位の差（最大）＞  </t>
    <phoneticPr fontId="3"/>
  </si>
  <si>
    <t>白井-坂井（04/6） </t>
  </si>
  <si>
    <t>渡辺-工藤（04/9） </t>
  </si>
  <si>
    <t>白井-松田（10/03）</t>
    <rPh sb="0" eb="2">
      <t>シライ</t>
    </rPh>
    <rPh sb="3" eb="5">
      <t>マツダ</t>
    </rPh>
    <phoneticPr fontId="3"/>
  </si>
  <si>
    <t>福留-前田（04/8） </t>
  </si>
  <si>
    <t>橋田-鄭（04/2） </t>
  </si>
  <si>
    <t>＜ホールインワン＞  </t>
  </si>
  <si>
    <t>特設3番ホール94m</t>
  </si>
  <si>
    <t>坂井 05/12・2ラウンド3番ホール</t>
    <rPh sb="15" eb="16">
      <t>バン</t>
    </rPh>
    <phoneticPr fontId="3"/>
  </si>
  <si>
    <t>＜決勝3ホール＞  </t>
  </si>
  <si>
    <t>白井（04/7） </t>
  </si>
  <si>
    <t>井上（10/03）</t>
    <rPh sb="0" eb="2">
      <t>イノウエ</t>
    </rPh>
    <phoneticPr fontId="3"/>
  </si>
  <si>
    <t>菊地（08/8)  </t>
    <rPh sb="0" eb="2">
      <t>キクチ</t>
    </rPh>
    <phoneticPr fontId="3"/>
  </si>
  <si>
    <t>ｺｰﾃﾞｨｰ（10/10）</t>
    <phoneticPr fontId="3"/>
  </si>
  <si>
    <t>松田（09/4)  </t>
    <rPh sb="0" eb="2">
      <t>マツダ</t>
    </rPh>
    <phoneticPr fontId="3"/>
  </si>
  <si>
    <t>＜9ホールのベストスコア＞  </t>
  </si>
  <si>
    <t>常設</t>
  </si>
  <si>
    <t>坂井  </t>
  </si>
  <si>
    <t>特設</t>
  </si>
  <si>
    <t>松田(05/10)   </t>
  </si>
  <si>
    <t>松田(06/03)  </t>
  </si>
  <si>
    <t>松田（08/11)  </t>
    <rPh sb="0" eb="2">
      <t>マツダ</t>
    </rPh>
    <phoneticPr fontId="3"/>
  </si>
  <si>
    <t>白井（09/09)  </t>
    <rPh sb="0" eb="2">
      <t>シライ</t>
    </rPh>
    <phoneticPr fontId="3"/>
  </si>
  <si>
    <t>※その他の大会記録（★11年度更新された記録）</t>
    <rPh sb="3" eb="4">
      <t>タ</t>
    </rPh>
    <rPh sb="5" eb="7">
      <t>タイカイ</t>
    </rPh>
    <rPh sb="7" eb="9">
      <t>キロク</t>
    </rPh>
    <rPh sb="13" eb="15">
      <t>ネンド</t>
    </rPh>
    <rPh sb="15" eb="17">
      <t>コウシン</t>
    </rPh>
    <rPh sb="20" eb="22">
      <t>キロク</t>
    </rPh>
    <phoneticPr fontId="3"/>
  </si>
  <si>
    <t>轟　ヒロユキ</t>
    <rPh sb="0" eb="1">
      <t>トドロキ</t>
    </rPh>
    <phoneticPr fontId="3"/>
  </si>
  <si>
    <t>11年の記録</t>
    <rPh sb="2" eb="3">
      <t>ネン</t>
    </rPh>
    <rPh sb="4" eb="6">
      <t>キロク</t>
    </rPh>
    <phoneticPr fontId="3"/>
  </si>
  <si>
    <t>松田（11/01）</t>
    <rPh sb="0" eb="2">
      <t>マツダ</t>
    </rPh>
    <phoneticPr fontId="3"/>
  </si>
  <si>
    <t>★</t>
    <phoneticPr fontId="1"/>
  </si>
  <si>
    <t>金谷（11/12）</t>
    <rPh sb="0" eb="2">
      <t>カナヤ</t>
    </rPh>
    <phoneticPr fontId="3"/>
  </si>
  <si>
    <r>
      <t>金谷(浩)(11/12) </t>
    </r>
    <r>
      <rPr>
        <sz val="10"/>
        <rFont val="ＭＳ Ｐゴシック"/>
        <family val="3"/>
        <charset val="128"/>
      </rPr>
      <t/>
    </r>
    <rPh sb="0" eb="2">
      <t>カナヤ</t>
    </rPh>
    <phoneticPr fontId="1"/>
  </si>
  <si>
    <t>手塚（11/01）</t>
    <rPh sb="0" eb="2">
      <t>テヅカ</t>
    </rPh>
    <phoneticPr fontId="3"/>
  </si>
  <si>
    <t>斎藤（11/01）</t>
    <rPh sb="0" eb="2">
      <t>サイトウ</t>
    </rPh>
    <phoneticPr fontId="3"/>
  </si>
  <si>
    <t>迎田（11/08）</t>
    <rPh sb="0" eb="2">
      <t>ムカエダ</t>
    </rPh>
    <phoneticPr fontId="3"/>
  </si>
  <si>
    <t>金谷（11/12））</t>
    <rPh sb="0" eb="2">
      <t>カナヤ</t>
    </rPh>
    <phoneticPr fontId="3"/>
  </si>
  <si>
    <t>斎藤（11/02）</t>
    <rPh sb="0" eb="2">
      <t>サイトウ</t>
    </rPh>
    <phoneticPr fontId="3"/>
  </si>
  <si>
    <t>＜年間最多勝利＞      </t>
    <phoneticPr fontId="3"/>
  </si>
  <si>
    <t>松田</t>
    <rPh sb="0" eb="2">
      <t>マツダ</t>
    </rPh>
    <phoneticPr fontId="3"/>
  </si>
  <si>
    <t>鈴木（比）</t>
    <rPh sb="0" eb="2">
      <t>スズキ</t>
    </rPh>
    <rPh sb="3" eb="4">
      <t>ヒ</t>
    </rPh>
    <phoneticPr fontId="3"/>
  </si>
  <si>
    <t>アマチュア</t>
    <phoneticPr fontId="1"/>
  </si>
  <si>
    <t>白井（11/08）</t>
    <rPh sb="0" eb="2">
      <t>シライ</t>
    </rPh>
    <phoneticPr fontId="1"/>
  </si>
  <si>
    <t>藤井（11/12）</t>
    <rPh sb="0" eb="2">
      <t>フジイ</t>
    </rPh>
    <phoneticPr fontId="1"/>
  </si>
  <si>
    <t>丹治（11/09）</t>
    <rPh sb="0" eb="2">
      <t>タンジ</t>
    </rPh>
    <phoneticPr fontId="1"/>
  </si>
  <si>
    <t>2011年成績一覧（ポイント集計）</t>
  </si>
  <si>
    <t>名前</t>
  </si>
  <si>
    <t>ポイント</t>
  </si>
  <si>
    <t>＜オープン＞</t>
  </si>
  <si>
    <t>白井一夫</t>
  </si>
  <si>
    <t>平林錠太郎</t>
  </si>
  <si>
    <t>松田英明</t>
  </si>
  <si>
    <t>迎田文雄</t>
  </si>
  <si>
    <t>藤井善行</t>
  </si>
  <si>
    <t>工藤賢治</t>
  </si>
  <si>
    <t>石原雅敏</t>
  </si>
  <si>
    <t>藤野原稔人</t>
  </si>
  <si>
    <t>金谷浩子</t>
  </si>
  <si>
    <t>金谷正輝</t>
  </si>
  <si>
    <t>黒田隆志</t>
  </si>
  <si>
    <t>菊地哲也</t>
  </si>
  <si>
    <t>坂井秀勝</t>
  </si>
  <si>
    <t>釜井良二</t>
  </si>
  <si>
    <t>岸　智之</t>
  </si>
  <si>
    <t>金子栄治</t>
  </si>
  <si>
    <t>丹治憲明</t>
  </si>
  <si>
    <t>井上大地</t>
  </si>
  <si>
    <t>実広泰史</t>
  </si>
  <si>
    <t>＜アマチュア＞</t>
  </si>
  <si>
    <t>鈴木比呂志</t>
  </si>
  <si>
    <t>前田加依子</t>
  </si>
  <si>
    <t>草柳道夫</t>
  </si>
  <si>
    <t>山口太陽</t>
  </si>
  <si>
    <t>手塚大樹</t>
  </si>
  <si>
    <t>曽我部祐樹</t>
  </si>
  <si>
    <t>鈴木拓也</t>
  </si>
  <si>
    <t>米沢崇史</t>
  </si>
  <si>
    <t>山田武</t>
  </si>
  <si>
    <t>佐保栄子</t>
  </si>
  <si>
    <t>高橋佑輔</t>
  </si>
  <si>
    <t>渡辺亜衣</t>
  </si>
  <si>
    <t>郡　守彦</t>
  </si>
  <si>
    <t>重松泰彦</t>
  </si>
  <si>
    <t>篠崎和孝</t>
  </si>
  <si>
    <t>高橋敬作</t>
  </si>
  <si>
    <t>坂井麻祐子</t>
  </si>
  <si>
    <t>下宮良友</t>
  </si>
  <si>
    <t>鈴木光</t>
  </si>
  <si>
    <t>＜シニア＞</t>
  </si>
  <si>
    <t>別府征男</t>
  </si>
  <si>
    <t>鈴木道生</t>
  </si>
  <si>
    <t>水戸部健作</t>
  </si>
  <si>
    <t>斎藤実</t>
  </si>
  <si>
    <t>遠藤昭三郎</t>
  </si>
  <si>
    <t>轟</t>
  </si>
  <si>
    <t>青沼貞義</t>
  </si>
  <si>
    <t>小沢　</t>
  </si>
  <si>
    <t>石川時男</t>
  </si>
  <si>
    <t>7２名・延べ２０８名の参加がありました。（3～4月は、震災のため中止）</t>
    <rPh sb="2" eb="3">
      <t>メイ</t>
    </rPh>
    <rPh sb="4" eb="5">
      <t>ノ</t>
    </rPh>
    <rPh sb="9" eb="10">
      <t>メイ</t>
    </rPh>
    <rPh sb="11" eb="13">
      <t>サンカ</t>
    </rPh>
    <rPh sb="24" eb="25">
      <t>ツキ</t>
    </rPh>
    <rPh sb="27" eb="29">
      <t>シンサイ</t>
    </rPh>
    <rPh sb="32" eb="34">
      <t>チュウシ</t>
    </rPh>
    <phoneticPr fontId="1"/>
  </si>
  <si>
    <t>2012年成績一覧（Ａｖ）</t>
    <rPh sb="4" eb="5">
      <t>ネン</t>
    </rPh>
    <rPh sb="5" eb="7">
      <t>セイセキ</t>
    </rPh>
    <rPh sb="7" eb="9">
      <t>イチラン</t>
    </rPh>
    <phoneticPr fontId="1"/>
  </si>
  <si>
    <t>浅谷信</t>
  </si>
  <si>
    <t>水野好崇</t>
  </si>
  <si>
    <t>礒部華絵</t>
  </si>
  <si>
    <t>藤野原稔人</t>
    <rPh sb="0" eb="2">
      <t>フジノ</t>
    </rPh>
    <rPh sb="2" eb="3">
      <t>ハラ</t>
    </rPh>
    <rPh sb="3" eb="4">
      <t>ネン</t>
    </rPh>
    <rPh sb="4" eb="5">
      <t>ジン</t>
    </rPh>
    <phoneticPr fontId="3"/>
  </si>
  <si>
    <t>浅谷信</t>
    <rPh sb="0" eb="1">
      <t>アサ</t>
    </rPh>
    <rPh sb="1" eb="2">
      <t>ヤ</t>
    </rPh>
    <rPh sb="2" eb="3">
      <t>シン</t>
    </rPh>
    <phoneticPr fontId="3"/>
  </si>
  <si>
    <t>前田加依子</t>
    <rPh sb="0" eb="2">
      <t>マエダ</t>
    </rPh>
    <rPh sb="2" eb="3">
      <t>カ</t>
    </rPh>
    <rPh sb="3" eb="5">
      <t>ヨリコ</t>
    </rPh>
    <phoneticPr fontId="3"/>
  </si>
  <si>
    <t>ｽﾃｨﾌﾞﾝ　ﾆｯｹﾙ</t>
    <phoneticPr fontId="3"/>
  </si>
  <si>
    <t>中見有佳</t>
    <rPh sb="0" eb="2">
      <t>ナカミ</t>
    </rPh>
    <rPh sb="2" eb="4">
      <t>ユカ</t>
    </rPh>
    <phoneticPr fontId="3"/>
  </si>
  <si>
    <t>実川真幸</t>
    <rPh sb="0" eb="2">
      <t>ジツカワ</t>
    </rPh>
    <rPh sb="2" eb="4">
      <t>マサユキ</t>
    </rPh>
    <rPh sb="3" eb="4">
      <t>サチ</t>
    </rPh>
    <phoneticPr fontId="3"/>
  </si>
  <si>
    <t>斉藤実</t>
    <rPh sb="0" eb="2">
      <t>サイトウ</t>
    </rPh>
    <rPh sb="2" eb="3">
      <t>ミノル</t>
    </rPh>
    <phoneticPr fontId="3"/>
  </si>
  <si>
    <t>石川時男</t>
    <rPh sb="0" eb="2">
      <t>イシカワ</t>
    </rPh>
    <rPh sb="2" eb="4">
      <t>トキオ</t>
    </rPh>
    <phoneticPr fontId="3"/>
  </si>
  <si>
    <t>平林錠太郎</t>
    <rPh sb="0" eb="2">
      <t>ヒラバヤシ</t>
    </rPh>
    <rPh sb="2" eb="3">
      <t>ジョウ</t>
    </rPh>
    <rPh sb="3" eb="5">
      <t>タロウ</t>
    </rPh>
    <phoneticPr fontId="3"/>
  </si>
  <si>
    <t>望月力也</t>
    <rPh sb="0" eb="2">
      <t>モチヅキ</t>
    </rPh>
    <rPh sb="2" eb="4">
      <t>リキヤ</t>
    </rPh>
    <phoneticPr fontId="3"/>
  </si>
  <si>
    <t>藤代幸治</t>
    <rPh sb="0" eb="2">
      <t>フジシロ</t>
    </rPh>
    <rPh sb="2" eb="4">
      <t>コウジ</t>
    </rPh>
    <phoneticPr fontId="3"/>
  </si>
  <si>
    <t>藤田幸雄</t>
    <rPh sb="0" eb="2">
      <t>フジタ</t>
    </rPh>
    <rPh sb="2" eb="4">
      <t>ユキオ</t>
    </rPh>
    <phoneticPr fontId="3"/>
  </si>
  <si>
    <t>寺戸易男</t>
    <rPh sb="0" eb="2">
      <t>テラド</t>
    </rPh>
    <rPh sb="2" eb="3">
      <t>エキ</t>
    </rPh>
    <rPh sb="3" eb="4">
      <t>オ</t>
    </rPh>
    <phoneticPr fontId="3"/>
  </si>
  <si>
    <t>轟博之</t>
    <rPh sb="0" eb="1">
      <t>トドロキ</t>
    </rPh>
    <rPh sb="1" eb="3">
      <t>ヒロユキ</t>
    </rPh>
    <phoneticPr fontId="3"/>
  </si>
  <si>
    <t>手塚大樹</t>
    <rPh sb="0" eb="2">
      <t>テヅカ</t>
    </rPh>
    <rPh sb="2" eb="4">
      <t>ヒロキ</t>
    </rPh>
    <phoneticPr fontId="3"/>
  </si>
  <si>
    <t>渡　正昭</t>
    <rPh sb="0" eb="1">
      <t>ワタ</t>
    </rPh>
    <rPh sb="2" eb="4">
      <t>マサアキ</t>
    </rPh>
    <phoneticPr fontId="3"/>
  </si>
  <si>
    <t>佐保栄子</t>
    <rPh sb="0" eb="2">
      <t>サホ</t>
    </rPh>
    <rPh sb="2" eb="4">
      <t>エイコ</t>
    </rPh>
    <phoneticPr fontId="3"/>
  </si>
  <si>
    <t>中岳　茂</t>
    <rPh sb="0" eb="1">
      <t>ナカ</t>
    </rPh>
    <rPh sb="1" eb="2">
      <t>ガク</t>
    </rPh>
    <rPh sb="3" eb="4">
      <t>シゲル</t>
    </rPh>
    <phoneticPr fontId="3"/>
  </si>
  <si>
    <t>江馬裕介</t>
    <rPh sb="0" eb="1">
      <t>エ</t>
    </rPh>
    <rPh sb="1" eb="2">
      <t>マ</t>
    </rPh>
    <rPh sb="2" eb="4">
      <t>ユウスケ</t>
    </rPh>
    <phoneticPr fontId="3"/>
  </si>
  <si>
    <t>井上里香</t>
    <rPh sb="0" eb="2">
      <t>イノウエ</t>
    </rPh>
    <rPh sb="2" eb="4">
      <t>リカ</t>
    </rPh>
    <phoneticPr fontId="3"/>
  </si>
  <si>
    <t>坂井麻祐子</t>
    <rPh sb="0" eb="2">
      <t>サカイ</t>
    </rPh>
    <rPh sb="2" eb="5">
      <t>マユコ</t>
    </rPh>
    <phoneticPr fontId="3"/>
  </si>
  <si>
    <t>井上康仁</t>
    <rPh sb="0" eb="2">
      <t>イノウエ</t>
    </rPh>
    <rPh sb="2" eb="3">
      <t>ヤス</t>
    </rPh>
    <rPh sb="3" eb="4">
      <t>ジン</t>
    </rPh>
    <phoneticPr fontId="3"/>
  </si>
  <si>
    <t>田村志穂</t>
    <rPh sb="0" eb="2">
      <t>タムラ</t>
    </rPh>
    <rPh sb="2" eb="4">
      <t>シホ</t>
    </rPh>
    <phoneticPr fontId="3"/>
  </si>
  <si>
    <t>間根山薫平</t>
    <rPh sb="0" eb="3">
      <t>マネヤマ</t>
    </rPh>
    <rPh sb="3" eb="4">
      <t>クン</t>
    </rPh>
    <rPh sb="4" eb="5">
      <t>ヘイ</t>
    </rPh>
    <phoneticPr fontId="3"/>
  </si>
  <si>
    <t>Av</t>
    <phoneticPr fontId="3"/>
  </si>
  <si>
    <t>ゲーム数</t>
    <rPh sb="3" eb="4">
      <t>スウ</t>
    </rPh>
    <phoneticPr fontId="3"/>
  </si>
  <si>
    <t>井上大地</t>
    <rPh sb="0" eb="2">
      <t>イノウエ</t>
    </rPh>
    <rPh sb="2" eb="4">
      <t>ダイチ</t>
    </rPh>
    <phoneticPr fontId="3"/>
  </si>
  <si>
    <t>藤野原稔人</t>
    <rPh sb="0" eb="1">
      <t>フジ</t>
    </rPh>
    <rPh sb="1" eb="2">
      <t>ノ</t>
    </rPh>
    <rPh sb="2" eb="3">
      <t>ハラ</t>
    </rPh>
    <rPh sb="3" eb="4">
      <t>ネン</t>
    </rPh>
    <rPh sb="4" eb="5">
      <t>ジン</t>
    </rPh>
    <phoneticPr fontId="3"/>
  </si>
  <si>
    <t>Ｄａｖｉｄ　Ｊａｍｅｓｏｎ</t>
    <phoneticPr fontId="3"/>
  </si>
  <si>
    <t>中岳茂</t>
    <rPh sb="0" eb="1">
      <t>ナカ</t>
    </rPh>
    <rPh sb="1" eb="2">
      <t>タケ</t>
    </rPh>
    <rPh sb="2" eb="3">
      <t>シゲル</t>
    </rPh>
    <phoneticPr fontId="3"/>
  </si>
  <si>
    <t>佐藤弘幸</t>
  </si>
  <si>
    <t>郡守彦</t>
    <rPh sb="0" eb="1">
      <t>グン</t>
    </rPh>
    <rPh sb="1" eb="3">
      <t>モリヒコ</t>
    </rPh>
    <phoneticPr fontId="3"/>
  </si>
  <si>
    <t>井上康仁</t>
    <rPh sb="0" eb="2">
      <t>イノウエ</t>
    </rPh>
    <rPh sb="2" eb="4">
      <t>ヤスヒト</t>
    </rPh>
    <phoneticPr fontId="3"/>
  </si>
  <si>
    <t>今掘政則</t>
    <rPh sb="0" eb="1">
      <t>イマ</t>
    </rPh>
    <rPh sb="1" eb="2">
      <t>ボ</t>
    </rPh>
    <rPh sb="2" eb="4">
      <t>マサノリ</t>
    </rPh>
    <phoneticPr fontId="3"/>
  </si>
  <si>
    <t>佐保栄子</t>
    <phoneticPr fontId="3"/>
  </si>
  <si>
    <t>鈴木道生</t>
    <rPh sb="2" eb="3">
      <t>ミチ</t>
    </rPh>
    <rPh sb="3" eb="4">
      <t>イ</t>
    </rPh>
    <phoneticPr fontId="3"/>
  </si>
  <si>
    <t>遠藤航介</t>
    <rPh sb="0" eb="2">
      <t>エンドウ</t>
    </rPh>
    <rPh sb="2" eb="4">
      <t>コウスケ</t>
    </rPh>
    <phoneticPr fontId="3"/>
  </si>
  <si>
    <t>大川智史</t>
    <rPh sb="0" eb="2">
      <t>オオカワ</t>
    </rPh>
    <rPh sb="2" eb="3">
      <t>トモ</t>
    </rPh>
    <rPh sb="3" eb="4">
      <t>シ</t>
    </rPh>
    <phoneticPr fontId="3"/>
  </si>
  <si>
    <t>坂井麻裕子</t>
    <rPh sb="0" eb="2">
      <t>サカイ</t>
    </rPh>
    <rPh sb="2" eb="3">
      <t>マ</t>
    </rPh>
    <rPh sb="3" eb="4">
      <t>ユウ</t>
    </rPh>
    <rPh sb="4" eb="5">
      <t>コ</t>
    </rPh>
    <phoneticPr fontId="3"/>
  </si>
  <si>
    <t>岸智之</t>
  </si>
  <si>
    <t>金谷浩子</t>
    <rPh sb="0" eb="2">
      <t>カナヤ</t>
    </rPh>
    <phoneticPr fontId="3"/>
  </si>
  <si>
    <t>竹内亮</t>
  </si>
  <si>
    <t>沼田知之</t>
    <rPh sb="0" eb="2">
      <t>ヌマタ</t>
    </rPh>
    <rPh sb="2" eb="4">
      <t>トモユキ</t>
    </rPh>
    <phoneticPr fontId="3"/>
  </si>
  <si>
    <t>野中泰治</t>
    <rPh sb="0" eb="2">
      <t>ノナカ</t>
    </rPh>
    <rPh sb="2" eb="4">
      <t>タイジ</t>
    </rPh>
    <phoneticPr fontId="3"/>
  </si>
  <si>
    <t>山田勝</t>
    <rPh sb="0" eb="2">
      <t>ヤマダ</t>
    </rPh>
    <rPh sb="2" eb="3">
      <t>カ</t>
    </rPh>
    <phoneticPr fontId="3"/>
  </si>
  <si>
    <t>寺川幸一</t>
  </si>
  <si>
    <t>長田祐太</t>
    <rPh sb="0" eb="2">
      <t>オサダ</t>
    </rPh>
    <rPh sb="2" eb="4">
      <t>ユウタ</t>
    </rPh>
    <phoneticPr fontId="3"/>
  </si>
  <si>
    <t>南雅彦</t>
  </si>
  <si>
    <t>小泉義隆</t>
    <rPh sb="0" eb="2">
      <t>コイズミ</t>
    </rPh>
    <rPh sb="2" eb="4">
      <t>ヨシタカ</t>
    </rPh>
    <phoneticPr fontId="3"/>
  </si>
  <si>
    <t>森田泰彦</t>
  </si>
  <si>
    <t>田中茂理</t>
    <rPh sb="0" eb="2">
      <t>タナカ</t>
    </rPh>
    <rPh sb="2" eb="3">
      <t>シゲ</t>
    </rPh>
    <rPh sb="3" eb="4">
      <t>リ</t>
    </rPh>
    <phoneticPr fontId="3"/>
  </si>
  <si>
    <t>本多和子</t>
    <rPh sb="0" eb="2">
      <t>ホンダ</t>
    </rPh>
    <rPh sb="2" eb="4">
      <t>カズコ</t>
    </rPh>
    <phoneticPr fontId="3"/>
  </si>
  <si>
    <t>浅谷久美子</t>
    <rPh sb="0" eb="1">
      <t>アサ</t>
    </rPh>
    <rPh sb="1" eb="2">
      <t>ヤ</t>
    </rPh>
    <rPh sb="2" eb="4">
      <t>クミ</t>
    </rPh>
    <rPh sb="4" eb="5">
      <t>コ</t>
    </rPh>
    <phoneticPr fontId="3"/>
  </si>
  <si>
    <t>実広太陽</t>
    <rPh sb="0" eb="1">
      <t>ジツ</t>
    </rPh>
    <rPh sb="1" eb="2">
      <t>ヒロ</t>
    </rPh>
    <rPh sb="2" eb="4">
      <t>タイヨウ</t>
    </rPh>
    <phoneticPr fontId="3"/>
  </si>
  <si>
    <t>髙橋佑輔</t>
    <rPh sb="0" eb="2">
      <t>タカハシ</t>
    </rPh>
    <rPh sb="2" eb="4">
      <t>ユウスケ</t>
    </rPh>
    <phoneticPr fontId="1"/>
  </si>
  <si>
    <t>△1.2</t>
    <phoneticPr fontId="1"/>
  </si>
  <si>
    <t>▲1.1</t>
  </si>
  <si>
    <t>▲0.7</t>
    <phoneticPr fontId="1"/>
  </si>
  <si>
    <t>△1.1</t>
    <phoneticPr fontId="1"/>
  </si>
  <si>
    <t>△5.0</t>
    <phoneticPr fontId="1"/>
  </si>
  <si>
    <t>△0.4</t>
    <phoneticPr fontId="1"/>
  </si>
  <si>
    <t>▲2.6</t>
    <phoneticPr fontId="1"/>
  </si>
  <si>
    <t>▲0.4</t>
    <phoneticPr fontId="1"/>
  </si>
  <si>
    <t>△2.6</t>
    <phoneticPr fontId="1"/>
  </si>
  <si>
    <t>△2.8</t>
    <phoneticPr fontId="1"/>
  </si>
  <si>
    <t>▲1.0</t>
    <phoneticPr fontId="1"/>
  </si>
  <si>
    <t>△4.4</t>
    <phoneticPr fontId="1"/>
  </si>
  <si>
    <t>***</t>
    <phoneticPr fontId="1"/>
  </si>
  <si>
    <t>▲0.1</t>
    <phoneticPr fontId="1"/>
  </si>
  <si>
    <t>△19.0</t>
    <phoneticPr fontId="1"/>
  </si>
  <si>
    <t>△3.6</t>
    <phoneticPr fontId="1"/>
  </si>
  <si>
    <t>△1.7</t>
    <phoneticPr fontId="1"/>
  </si>
  <si>
    <t>△1.5</t>
    <phoneticPr fontId="1"/>
  </si>
  <si>
    <t>△1.6</t>
    <phoneticPr fontId="1"/>
  </si>
  <si>
    <t>▲0.3</t>
    <phoneticPr fontId="1"/>
  </si>
  <si>
    <t>▲1.1</t>
    <phoneticPr fontId="1"/>
  </si>
  <si>
    <t>▲1.3</t>
    <phoneticPr fontId="1"/>
  </si>
  <si>
    <t>△5.4</t>
    <phoneticPr fontId="1"/>
  </si>
  <si>
    <t>△0.5</t>
    <phoneticPr fontId="1"/>
  </si>
  <si>
    <t>2013年成績一覧（Ａｖ）</t>
    <rPh sb="4" eb="5">
      <t>ネン</t>
    </rPh>
    <rPh sb="5" eb="7">
      <t>セイセキ</t>
    </rPh>
    <rPh sb="7" eb="9">
      <t>イチラン</t>
    </rPh>
    <phoneticPr fontId="1"/>
  </si>
  <si>
    <t>野中泰治</t>
  </si>
  <si>
    <t>坂井麻佑子</t>
  </si>
  <si>
    <t>ｺｰﾃﾞｨｰ　ﾌﾞﾚｽﾗｰ</t>
  </si>
  <si>
    <t>久野大輔</t>
    <rPh sb="0" eb="2">
      <t>ヒサノ</t>
    </rPh>
    <rPh sb="2" eb="4">
      <t>ダイスケ</t>
    </rPh>
    <phoneticPr fontId="3"/>
  </si>
  <si>
    <t>是永幸夫</t>
    <rPh sb="0" eb="2">
      <t>コレナガ</t>
    </rPh>
    <rPh sb="2" eb="4">
      <t>ユキオ</t>
    </rPh>
    <phoneticPr fontId="3"/>
  </si>
  <si>
    <t>池長たけし</t>
    <rPh sb="0" eb="2">
      <t>イケナガ</t>
    </rPh>
    <phoneticPr fontId="3"/>
  </si>
  <si>
    <t>中岳茂</t>
    <rPh sb="0" eb="1">
      <t>ナカ</t>
    </rPh>
    <rPh sb="1" eb="2">
      <t>ガク</t>
    </rPh>
    <rPh sb="2" eb="3">
      <t>シゲル</t>
    </rPh>
    <phoneticPr fontId="3"/>
  </si>
  <si>
    <t>栗田哲夫</t>
    <rPh sb="0" eb="2">
      <t>クリタ</t>
    </rPh>
    <rPh sb="2" eb="4">
      <t>テツオ</t>
    </rPh>
    <phoneticPr fontId="3"/>
  </si>
  <si>
    <t>髙橋敬作</t>
    <rPh sb="0" eb="2">
      <t>タカハシ</t>
    </rPh>
    <rPh sb="2" eb="4">
      <t>ケイサク</t>
    </rPh>
    <phoneticPr fontId="3"/>
  </si>
  <si>
    <t>実広泰史</t>
    <rPh sb="0" eb="1">
      <t>ジツ</t>
    </rPh>
    <rPh sb="1" eb="2">
      <t>ヒロ</t>
    </rPh>
    <rPh sb="2" eb="4">
      <t>ヤスシ</t>
    </rPh>
    <phoneticPr fontId="3"/>
  </si>
  <si>
    <t>江原隆夫</t>
    <rPh sb="0" eb="2">
      <t>エハラ</t>
    </rPh>
    <rPh sb="2" eb="4">
      <t>タカオ</t>
    </rPh>
    <phoneticPr fontId="3"/>
  </si>
  <si>
    <t>髙橋佑輔</t>
    <rPh sb="0" eb="2">
      <t>タカハシ</t>
    </rPh>
    <rPh sb="2" eb="4">
      <t>ユウスケ</t>
    </rPh>
    <phoneticPr fontId="3"/>
  </si>
  <si>
    <t>末房誠</t>
    <rPh sb="0" eb="2">
      <t>スエフサ</t>
    </rPh>
    <rPh sb="2" eb="3">
      <t>マコト</t>
    </rPh>
    <phoneticPr fontId="3"/>
  </si>
  <si>
    <t>古谷温子</t>
    <rPh sb="0" eb="2">
      <t>コタニ</t>
    </rPh>
    <rPh sb="2" eb="4">
      <t>アツコ</t>
    </rPh>
    <phoneticPr fontId="3"/>
  </si>
  <si>
    <t>実川真幸</t>
    <rPh sb="0" eb="2">
      <t>ジツカワ</t>
    </rPh>
    <rPh sb="2" eb="4">
      <t>マサユキ</t>
    </rPh>
    <phoneticPr fontId="3"/>
  </si>
  <si>
    <t>小沢精</t>
    <rPh sb="0" eb="2">
      <t>オザワ</t>
    </rPh>
    <rPh sb="2" eb="3">
      <t>セイ</t>
    </rPh>
    <phoneticPr fontId="3"/>
  </si>
  <si>
    <t>堀　菜華</t>
    <rPh sb="0" eb="1">
      <t>ホリ</t>
    </rPh>
    <rPh sb="2" eb="4">
      <t>サイカ</t>
    </rPh>
    <phoneticPr fontId="3"/>
  </si>
  <si>
    <t>堀　哲哉</t>
    <rPh sb="0" eb="1">
      <t>ホリ</t>
    </rPh>
    <rPh sb="2" eb="4">
      <t>テツヤ</t>
    </rPh>
    <phoneticPr fontId="3"/>
  </si>
  <si>
    <t>竹内　亮</t>
    <rPh sb="0" eb="2">
      <t>タケウチ</t>
    </rPh>
    <rPh sb="3" eb="4">
      <t>リョウ</t>
    </rPh>
    <phoneticPr fontId="3"/>
  </si>
  <si>
    <t>堀　敬萩</t>
    <rPh sb="0" eb="1">
      <t>ホリ</t>
    </rPh>
    <rPh sb="2" eb="3">
      <t>ケイ</t>
    </rPh>
    <rPh sb="3" eb="4">
      <t>シュウ</t>
    </rPh>
    <phoneticPr fontId="3"/>
  </si>
  <si>
    <t>堀あけみ</t>
    <rPh sb="0" eb="1">
      <t>ホリ</t>
    </rPh>
    <phoneticPr fontId="3"/>
  </si>
  <si>
    <t>ｶｰﾙ　ｷﾞｬﾘﾃｨｰ</t>
    <phoneticPr fontId="3"/>
  </si>
  <si>
    <t>岩田龍</t>
    <rPh sb="0" eb="2">
      <t>イワタ</t>
    </rPh>
    <rPh sb="2" eb="3">
      <t>リュウ</t>
    </rPh>
    <phoneticPr fontId="3"/>
  </si>
  <si>
    <t>原友紀</t>
    <rPh sb="0" eb="1">
      <t>ハラ</t>
    </rPh>
    <rPh sb="1" eb="2">
      <t>ユウ</t>
    </rPh>
    <rPh sb="2" eb="3">
      <t>キ</t>
    </rPh>
    <phoneticPr fontId="3"/>
  </si>
  <si>
    <t>新倉裕樹</t>
    <rPh sb="0" eb="2">
      <t>ニイクラ</t>
    </rPh>
    <rPh sb="2" eb="4">
      <t>ユウキ</t>
    </rPh>
    <phoneticPr fontId="3"/>
  </si>
  <si>
    <t>大谷明寿香</t>
    <rPh sb="0" eb="2">
      <t>オオタニ</t>
    </rPh>
    <rPh sb="2" eb="5">
      <t>アスカ</t>
    </rPh>
    <phoneticPr fontId="3"/>
  </si>
  <si>
    <t>若林憲昌</t>
    <rPh sb="0" eb="2">
      <t>ワカバヤシ</t>
    </rPh>
    <rPh sb="2" eb="3">
      <t>ノリ</t>
    </rPh>
    <rPh sb="3" eb="4">
      <t>アキラ</t>
    </rPh>
    <phoneticPr fontId="3"/>
  </si>
  <si>
    <t>中西俊裕</t>
    <rPh sb="0" eb="2">
      <t>ナカニシ</t>
    </rPh>
    <rPh sb="2" eb="4">
      <t>トシヒロ</t>
    </rPh>
    <phoneticPr fontId="3"/>
  </si>
  <si>
    <t>関根護</t>
    <rPh sb="0" eb="2">
      <t>セキネ</t>
    </rPh>
    <rPh sb="2" eb="3">
      <t>ゴ</t>
    </rPh>
    <phoneticPr fontId="3"/>
  </si>
  <si>
    <t>中西一</t>
    <rPh sb="0" eb="2">
      <t>ナカニシ</t>
    </rPh>
    <rPh sb="2" eb="3">
      <t>ハジメ</t>
    </rPh>
    <phoneticPr fontId="3"/>
  </si>
  <si>
    <t>渡辺邦彦</t>
    <rPh sb="0" eb="2">
      <t>ワタナベ</t>
    </rPh>
    <rPh sb="2" eb="4">
      <t>クニヒコ</t>
    </rPh>
    <phoneticPr fontId="3"/>
  </si>
  <si>
    <t>中西大</t>
    <rPh sb="0" eb="2">
      <t>ナカニシ</t>
    </rPh>
    <rPh sb="2" eb="3">
      <t>ダイ</t>
    </rPh>
    <phoneticPr fontId="3"/>
  </si>
  <si>
    <t>河野洋一</t>
    <rPh sb="0" eb="2">
      <t>コウノ</t>
    </rPh>
    <rPh sb="2" eb="4">
      <t>ヨウイチ</t>
    </rPh>
    <phoneticPr fontId="3"/>
  </si>
  <si>
    <t>鈴木道夫</t>
    <rPh sb="0" eb="2">
      <t>スズキ</t>
    </rPh>
    <rPh sb="2" eb="4">
      <t>ミチオ</t>
    </rPh>
    <phoneticPr fontId="3"/>
  </si>
  <si>
    <t>Av</t>
    <phoneticPr fontId="1"/>
  </si>
  <si>
    <t>△1.8</t>
    <phoneticPr fontId="1"/>
  </si>
  <si>
    <t>△0.2</t>
    <phoneticPr fontId="1"/>
  </si>
  <si>
    <t>△2.5</t>
    <phoneticPr fontId="1"/>
  </si>
  <si>
    <t>△1.3</t>
    <phoneticPr fontId="1"/>
  </si>
  <si>
    <t>△3.0</t>
    <phoneticPr fontId="1"/>
  </si>
  <si>
    <t>▲1.7</t>
    <phoneticPr fontId="1"/>
  </si>
  <si>
    <t>△2.2</t>
    <phoneticPr fontId="1"/>
  </si>
  <si>
    <t>▲1.0</t>
    <phoneticPr fontId="1"/>
  </si>
  <si>
    <t>***</t>
    <phoneticPr fontId="1"/>
  </si>
  <si>
    <t>△0.2</t>
    <phoneticPr fontId="1"/>
  </si>
  <si>
    <t>▲1.2</t>
    <phoneticPr fontId="1"/>
  </si>
  <si>
    <t>---</t>
    <phoneticPr fontId="1"/>
  </si>
  <si>
    <t>▲0.5</t>
    <phoneticPr fontId="1"/>
  </si>
  <si>
    <t>△2.9</t>
    <phoneticPr fontId="1"/>
  </si>
  <si>
    <t>▲3.7</t>
    <phoneticPr fontId="1"/>
  </si>
  <si>
    <t>△3.9</t>
    <phoneticPr fontId="1"/>
  </si>
  <si>
    <t>▲7.1</t>
    <phoneticPr fontId="1"/>
  </si>
  <si>
    <t>▲4.2</t>
    <phoneticPr fontId="1"/>
  </si>
  <si>
    <t>△0.3</t>
    <phoneticPr fontId="1"/>
  </si>
  <si>
    <t>△1.8</t>
    <phoneticPr fontId="1"/>
  </si>
  <si>
    <t>▲0.8</t>
    <phoneticPr fontId="1"/>
  </si>
  <si>
    <t>▲7.3</t>
    <phoneticPr fontId="1"/>
  </si>
  <si>
    <t>▲10.2</t>
    <phoneticPr fontId="1"/>
  </si>
  <si>
    <t>△0.4</t>
    <phoneticPr fontId="1"/>
  </si>
  <si>
    <t>△6.0</t>
    <phoneticPr fontId="1"/>
  </si>
  <si>
    <t>▲0.2</t>
    <phoneticPr fontId="1"/>
  </si>
  <si>
    <t>△0.6</t>
    <phoneticPr fontId="1"/>
  </si>
  <si>
    <t>▲0.9</t>
    <phoneticPr fontId="1"/>
  </si>
  <si>
    <t>▲1.5</t>
    <phoneticPr fontId="1"/>
  </si>
  <si>
    <t>△0.0</t>
    <phoneticPr fontId="1"/>
  </si>
  <si>
    <t>▲4.4</t>
    <phoneticPr fontId="1"/>
  </si>
  <si>
    <t>△2.7</t>
    <phoneticPr fontId="1"/>
  </si>
  <si>
    <t>△2.5</t>
    <phoneticPr fontId="1"/>
  </si>
  <si>
    <t>▲2.8</t>
    <phoneticPr fontId="1"/>
  </si>
  <si>
    <t>△0.9</t>
    <phoneticPr fontId="1"/>
  </si>
  <si>
    <t>▲0.9</t>
    <phoneticPr fontId="1"/>
  </si>
  <si>
    <t>▲5.3</t>
    <phoneticPr fontId="1"/>
  </si>
  <si>
    <t>▲6.7</t>
    <phoneticPr fontId="1"/>
  </si>
  <si>
    <t>▲2.8</t>
    <phoneticPr fontId="1"/>
  </si>
  <si>
    <t>△1.4</t>
    <phoneticPr fontId="1"/>
  </si>
  <si>
    <t>△5.6</t>
    <phoneticPr fontId="1"/>
  </si>
  <si>
    <t>1年間でAvの伸びたベスト9</t>
    <rPh sb="1" eb="3">
      <t>ネンカン</t>
    </rPh>
    <rPh sb="7" eb="8">
      <t>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</si>
</sst>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.0_);[Red]\(0.0\)"/>
    <numFmt numFmtId="179" formatCode="0.00_);[Red]\(0.00\)"/>
    <numFmt numFmtId="180" formatCode="0_ "/>
    <numFmt numFmtId="181" formatCode="0.00_ 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Border="1"/>
    <xf numFmtId="176" fontId="0" fillId="0" borderId="0" xfId="0" applyNumberFormat="1" applyAlignment="1">
      <alignment horizontal="right"/>
    </xf>
    <xf numFmtId="176" fontId="0" fillId="0" borderId="0" xfId="0" applyNumberFormat="1"/>
    <xf numFmtId="176" fontId="0" fillId="0" borderId="0" xfId="0" applyNumberFormat="1" applyBorder="1"/>
    <xf numFmtId="178" fontId="5" fillId="2" borderId="7" xfId="0" applyNumberFormat="1" applyFont="1" applyFill="1" applyBorder="1" applyAlignment="1">
      <alignment wrapText="1"/>
    </xf>
    <xf numFmtId="178" fontId="5" fillId="2" borderId="7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shrinkToFit="1"/>
    </xf>
    <xf numFmtId="178" fontId="0" fillId="0" borderId="0" xfId="0" applyNumberFormat="1"/>
    <xf numFmtId="178" fontId="5" fillId="0" borderId="7" xfId="0" applyNumberFormat="1" applyFont="1" applyBorder="1" applyAlignment="1">
      <alignment horizontal="right"/>
    </xf>
    <xf numFmtId="0" fontId="0" fillId="0" borderId="0" xfId="0" applyAlignment="1">
      <alignment shrinkToFit="1"/>
    </xf>
    <xf numFmtId="0" fontId="2" fillId="2" borderId="7" xfId="0" applyFont="1" applyFill="1" applyBorder="1" applyAlignment="1"/>
    <xf numFmtId="0" fontId="0" fillId="2" borderId="7" xfId="0" applyFill="1" applyBorder="1"/>
    <xf numFmtId="176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6" fontId="0" fillId="0" borderId="1" xfId="0" applyNumberFormat="1" applyBorder="1" applyAlignment="1"/>
    <xf numFmtId="176" fontId="0" fillId="2" borderId="1" xfId="0" applyNumberFormat="1" applyFill="1" applyBorder="1" applyAlignment="1"/>
    <xf numFmtId="176" fontId="0" fillId="2" borderId="1" xfId="0" applyNumberFormat="1" applyFill="1" applyBorder="1"/>
    <xf numFmtId="0" fontId="0" fillId="0" borderId="0" xfId="0" applyBorder="1" applyAlignment="1"/>
    <xf numFmtId="177" fontId="0" fillId="0" borderId="0" xfId="0" applyNumberFormat="1" applyBorder="1" applyAlignment="1">
      <alignment horizontal="right"/>
    </xf>
    <xf numFmtId="0" fontId="0" fillId="2" borderId="0" xfId="0" applyFill="1" applyBorder="1" applyAlignment="1"/>
    <xf numFmtId="17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178" fontId="0" fillId="0" borderId="0" xfId="0" applyNumberFormat="1" applyBorder="1"/>
    <xf numFmtId="0" fontId="0" fillId="0" borderId="7" xfId="0" applyBorder="1"/>
    <xf numFmtId="176" fontId="0" fillId="0" borderId="7" xfId="0" applyNumberFormat="1" applyBorder="1" applyAlignment="1">
      <alignment horizontal="right"/>
    </xf>
    <xf numFmtId="177" fontId="0" fillId="0" borderId="7" xfId="0" applyNumberFormat="1" applyBorder="1"/>
    <xf numFmtId="176" fontId="0" fillId="0" borderId="7" xfId="0" applyNumberFormat="1" applyBorder="1"/>
    <xf numFmtId="176" fontId="0" fillId="0" borderId="7" xfId="0" quotePrefix="1" applyNumberFormat="1" applyBorder="1" applyAlignment="1">
      <alignment horizontal="right"/>
    </xf>
    <xf numFmtId="0" fontId="4" fillId="2" borderId="7" xfId="0" applyFont="1" applyFill="1" applyBorder="1" applyAlignment="1"/>
    <xf numFmtId="178" fontId="0" fillId="0" borderId="7" xfId="0" applyNumberFormat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shrinkToFit="1"/>
    </xf>
    <xf numFmtId="0" fontId="4" fillId="2" borderId="7" xfId="0" applyFont="1" applyFill="1" applyBorder="1" applyAlignment="1">
      <alignment wrapText="1"/>
    </xf>
    <xf numFmtId="0" fontId="2" fillId="2" borderId="7" xfId="0" applyFont="1" applyFill="1" applyBorder="1"/>
    <xf numFmtId="0" fontId="4" fillId="2" borderId="7" xfId="0" applyFont="1" applyFill="1" applyBorder="1" applyAlignment="1">
      <alignment vertical="center" wrapText="1"/>
    </xf>
    <xf numFmtId="0" fontId="0" fillId="2" borderId="5" xfId="0" applyFill="1" applyBorder="1"/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shrinkToFit="1"/>
    </xf>
    <xf numFmtId="0" fontId="7" fillId="2" borderId="1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left" wrapText="1"/>
    </xf>
    <xf numFmtId="0" fontId="0" fillId="2" borderId="7" xfId="0" applyFill="1" applyBorder="1" applyAlignment="1">
      <alignment shrinkToFit="1"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7" xfId="0" applyFont="1" applyFill="1" applyBorder="1" applyAlignment="1">
      <alignment shrinkToFit="1"/>
    </xf>
    <xf numFmtId="0" fontId="6" fillId="2" borderId="14" xfId="0" applyFont="1" applyFill="1" applyBorder="1" applyAlignment="1">
      <alignment shrinkToFit="1"/>
    </xf>
    <xf numFmtId="0" fontId="6" fillId="2" borderId="17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6" fillId="2" borderId="7" xfId="0" applyFont="1" applyFill="1" applyBorder="1" applyAlignment="1">
      <alignment horizontal="right" wrapText="1"/>
    </xf>
    <xf numFmtId="0" fontId="6" fillId="2" borderId="22" xfId="0" applyFont="1" applyFill="1" applyBorder="1" applyAlignment="1">
      <alignment shrinkToFit="1"/>
    </xf>
    <xf numFmtId="0" fontId="6" fillId="2" borderId="23" xfId="0" applyFont="1" applyFill="1" applyBorder="1" applyAlignment="1">
      <alignment shrinkToFit="1"/>
    </xf>
    <xf numFmtId="0" fontId="6" fillId="2" borderId="22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6" fillId="2" borderId="24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right" wrapText="1"/>
    </xf>
    <xf numFmtId="0" fontId="6" fillId="2" borderId="27" xfId="0" applyFont="1" applyFill="1" applyBorder="1" applyAlignment="1">
      <alignment wrapText="1"/>
    </xf>
    <xf numFmtId="0" fontId="0" fillId="0" borderId="0" xfId="0" applyBorder="1" applyAlignment="1">
      <alignment horizontal="left" shrinkToFit="1"/>
    </xf>
    <xf numFmtId="0" fontId="6" fillId="2" borderId="28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shrinkToFit="1"/>
    </xf>
    <xf numFmtId="0" fontId="6" fillId="2" borderId="29" xfId="0" applyFont="1" applyFill="1" applyBorder="1" applyAlignment="1">
      <alignment horizontal="right" wrapText="1"/>
    </xf>
    <xf numFmtId="0" fontId="6" fillId="2" borderId="18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shrinkToFit="1"/>
    </xf>
    <xf numFmtId="0" fontId="0" fillId="2" borderId="0" xfId="0" applyFill="1" applyBorder="1" applyAlignment="1">
      <alignment shrinkToFi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shrinkToFit="1"/>
    </xf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6" fillId="2" borderId="30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shrinkToFit="1"/>
    </xf>
    <xf numFmtId="0" fontId="6" fillId="2" borderId="30" xfId="0" applyFont="1" applyFill="1" applyBorder="1" applyAlignment="1">
      <alignment horizontal="right" wrapText="1"/>
    </xf>
    <xf numFmtId="0" fontId="6" fillId="2" borderId="30" xfId="0" applyFont="1" applyFill="1" applyBorder="1" applyAlignment="1">
      <alignment wrapText="1"/>
    </xf>
    <xf numFmtId="0" fontId="0" fillId="2" borderId="30" xfId="0" applyFill="1" applyBorder="1"/>
    <xf numFmtId="0" fontId="0" fillId="2" borderId="30" xfId="0" applyFill="1" applyBorder="1" applyAlignment="1">
      <alignment shrinkToFit="1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shrinkToFit="1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left" shrinkToFit="1"/>
    </xf>
    <xf numFmtId="0" fontId="2" fillId="2" borderId="1" xfId="0" applyFont="1" applyFill="1" applyBorder="1" applyAlignment="1">
      <alignment horizontal="left" shrinkToFit="1"/>
    </xf>
    <xf numFmtId="0" fontId="8" fillId="2" borderId="0" xfId="0" applyFont="1" applyFill="1" applyBorder="1" applyAlignment="1">
      <alignment horizontal="left" shrinkToFit="1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shrinkToFit="1"/>
    </xf>
    <xf numFmtId="0" fontId="2" fillId="2" borderId="1" xfId="0" applyNumberFormat="1" applyFont="1" applyFill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2" fillId="2" borderId="0" xfId="0" applyNumberFormat="1" applyFont="1" applyFill="1" applyBorder="1" applyAlignment="1">
      <alignment horizontal="left" shrinkToFit="1"/>
    </xf>
    <xf numFmtId="0" fontId="5" fillId="0" borderId="1" xfId="0" applyFont="1" applyBorder="1" applyAlignment="1">
      <alignment horizontal="left" shrinkToFit="1"/>
    </xf>
    <xf numFmtId="177" fontId="0" fillId="0" borderId="0" xfId="0" applyNumberFormat="1"/>
    <xf numFmtId="177" fontId="0" fillId="0" borderId="7" xfId="0" applyNumberFormat="1" applyBorder="1" applyAlignment="1">
      <alignment horizontal="right"/>
    </xf>
    <xf numFmtId="177" fontId="0" fillId="0" borderId="0" xfId="0" applyNumberFormat="1" applyBorder="1"/>
    <xf numFmtId="0" fontId="0" fillId="0" borderId="0" xfId="0" applyAlignment="1"/>
    <xf numFmtId="179" fontId="5" fillId="0" borderId="7" xfId="0" applyNumberFormat="1" applyFont="1" applyBorder="1" applyAlignment="1">
      <alignment horizontal="right"/>
    </xf>
    <xf numFmtId="177" fontId="0" fillId="0" borderId="7" xfId="0" applyNumberFormat="1" applyBorder="1" applyAlignment="1">
      <alignment horizontal="right" shrinkToFit="1"/>
    </xf>
    <xf numFmtId="177" fontId="5" fillId="0" borderId="32" xfId="0" applyNumberFormat="1" applyFont="1" applyBorder="1" applyAlignment="1">
      <alignment shrinkToFit="1"/>
    </xf>
    <xf numFmtId="177" fontId="0" fillId="0" borderId="32" xfId="0" applyNumberFormat="1" applyBorder="1" applyAlignment="1">
      <alignment shrinkToFit="1"/>
    </xf>
    <xf numFmtId="0" fontId="5" fillId="2" borderId="7" xfId="0" applyFont="1" applyFill="1" applyBorder="1" applyAlignment="1">
      <alignment shrinkToFit="1"/>
    </xf>
    <xf numFmtId="177" fontId="5" fillId="0" borderId="7" xfId="0" applyNumberFormat="1" applyFont="1" applyBorder="1" applyAlignment="1">
      <alignment horizontal="right"/>
    </xf>
    <xf numFmtId="178" fontId="5" fillId="2" borderId="7" xfId="0" applyNumberFormat="1" applyFont="1" applyFill="1" applyBorder="1"/>
    <xf numFmtId="0" fontId="5" fillId="2" borderId="7" xfId="0" applyFont="1" applyFill="1" applyBorder="1" applyAlignment="1">
      <alignment vertical="center" shrinkToFit="1"/>
    </xf>
    <xf numFmtId="178" fontId="5" fillId="2" borderId="33" xfId="0" applyNumberFormat="1" applyFont="1" applyFill="1" applyBorder="1" applyAlignment="1">
      <alignment wrapText="1"/>
    </xf>
    <xf numFmtId="178" fontId="5" fillId="2" borderId="33" xfId="0" applyNumberFormat="1" applyFont="1" applyFill="1" applyBorder="1" applyAlignment="1">
      <alignment horizontal="right" wrapText="1"/>
    </xf>
    <xf numFmtId="178" fontId="0" fillId="2" borderId="33" xfId="0" applyNumberFormat="1" applyFill="1" applyBorder="1"/>
    <xf numFmtId="178" fontId="5" fillId="2" borderId="33" xfId="0" applyNumberFormat="1" applyFont="1" applyFill="1" applyBorder="1"/>
    <xf numFmtId="178" fontId="4" fillId="2" borderId="33" xfId="0" applyNumberFormat="1" applyFont="1" applyFill="1" applyBorder="1" applyAlignment="1">
      <alignment wrapText="1"/>
    </xf>
    <xf numFmtId="178" fontId="4" fillId="2" borderId="33" xfId="0" applyNumberFormat="1" applyFont="1" applyFill="1" applyBorder="1"/>
    <xf numFmtId="178" fontId="4" fillId="2" borderId="33" xfId="0" applyNumberFormat="1" applyFont="1" applyFill="1" applyBorder="1" applyAlignment="1">
      <alignment horizontal="right" wrapText="1"/>
    </xf>
    <xf numFmtId="0" fontId="5" fillId="0" borderId="7" xfId="0" applyFont="1" applyBorder="1" applyAlignment="1">
      <alignment shrinkToFit="1"/>
    </xf>
    <xf numFmtId="0" fontId="5" fillId="0" borderId="7" xfId="0" applyFont="1" applyFill="1" applyBorder="1" applyAlignment="1">
      <alignment vertical="center" shrinkToFit="1"/>
    </xf>
    <xf numFmtId="0" fontId="6" fillId="0" borderId="0" xfId="0" applyFont="1" applyAlignment="1"/>
    <xf numFmtId="18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2" borderId="7" xfId="0" applyFont="1" applyFill="1" applyBorder="1" applyAlignment="1">
      <alignment wrapText="1"/>
    </xf>
    <xf numFmtId="181" fontId="5" fillId="2" borderId="7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right" wrapText="1"/>
    </xf>
    <xf numFmtId="0" fontId="5" fillId="2" borderId="7" xfId="0" applyFont="1" applyFill="1" applyBorder="1"/>
    <xf numFmtId="0" fontId="6" fillId="2" borderId="7" xfId="0" applyFont="1" applyFill="1" applyBorder="1" applyAlignment="1">
      <alignment horizontal="left" vertical="center" wrapText="1"/>
    </xf>
    <xf numFmtId="0" fontId="5" fillId="2" borderId="34" xfId="0" applyFont="1" applyFill="1" applyBorder="1"/>
    <xf numFmtId="0" fontId="7" fillId="2" borderId="7" xfId="0" applyFont="1" applyFill="1" applyBorder="1" applyAlignment="1"/>
    <xf numFmtId="0" fontId="6" fillId="2" borderId="7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right" wrapText="1"/>
    </xf>
    <xf numFmtId="0" fontId="5" fillId="2" borderId="29" xfId="0" applyFont="1" applyFill="1" applyBorder="1"/>
    <xf numFmtId="181" fontId="5" fillId="2" borderId="3" xfId="0" applyNumberFormat="1" applyFont="1" applyFill="1" applyBorder="1" applyAlignment="1">
      <alignment wrapText="1"/>
    </xf>
    <xf numFmtId="181" fontId="5" fillId="2" borderId="35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right" wrapText="1"/>
    </xf>
    <xf numFmtId="0" fontId="5" fillId="2" borderId="36" xfId="0" applyFont="1" applyFill="1" applyBorder="1"/>
    <xf numFmtId="181" fontId="5" fillId="2" borderId="13" xfId="0" applyNumberFormat="1" applyFont="1" applyFill="1" applyBorder="1" applyAlignment="1">
      <alignment wrapText="1"/>
    </xf>
    <xf numFmtId="0" fontId="5" fillId="2" borderId="37" xfId="0" applyFont="1" applyFill="1" applyBorder="1" applyAlignment="1">
      <alignment horizontal="right" wrapText="1"/>
    </xf>
    <xf numFmtId="0" fontId="5" fillId="2" borderId="13" xfId="0" applyFont="1" applyFill="1" applyBorder="1"/>
    <xf numFmtId="181" fontId="5" fillId="2" borderId="38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right" wrapText="1"/>
    </xf>
    <xf numFmtId="0" fontId="5" fillId="2" borderId="39" xfId="0" applyFont="1" applyFill="1" applyBorder="1"/>
    <xf numFmtId="181" fontId="5" fillId="2" borderId="14" xfId="0" applyNumberFormat="1" applyFont="1" applyFill="1" applyBorder="1" applyAlignment="1">
      <alignment wrapText="1"/>
    </xf>
    <xf numFmtId="0" fontId="5" fillId="2" borderId="40" xfId="0" applyFont="1" applyFill="1" applyBorder="1"/>
    <xf numFmtId="176" fontId="0" fillId="3" borderId="0" xfId="0" applyNumberFormat="1" applyFill="1" applyAlignment="1">
      <alignment horizontal="right"/>
    </xf>
    <xf numFmtId="178" fontId="5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shrinkToFit="1"/>
    </xf>
    <xf numFmtId="0" fontId="4" fillId="2" borderId="0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/>
    </xf>
    <xf numFmtId="178" fontId="5" fillId="0" borderId="0" xfId="0" applyNumberFormat="1" applyFont="1" applyBorder="1" applyAlignment="1">
      <alignment horizontal="right"/>
    </xf>
    <xf numFmtId="178" fontId="5" fillId="2" borderId="0" xfId="0" applyNumberFormat="1" applyFont="1" applyFill="1" applyBorder="1" applyAlignment="1">
      <alignment wrapText="1"/>
    </xf>
    <xf numFmtId="0" fontId="12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78" fontId="13" fillId="0" borderId="0" xfId="0" applyNumberFormat="1" applyFont="1" applyBorder="1" applyAlignment="1">
      <alignment horizontal="left"/>
    </xf>
    <xf numFmtId="177" fontId="5" fillId="2" borderId="0" xfId="0" applyNumberFormat="1" applyFont="1" applyFill="1" applyBorder="1" applyAlignment="1">
      <alignment horizontal="right" wrapText="1"/>
    </xf>
    <xf numFmtId="177" fontId="13" fillId="0" borderId="0" xfId="0" applyNumberFormat="1" applyFont="1" applyBorder="1" applyAlignment="1">
      <alignment horizontal="right"/>
    </xf>
    <xf numFmtId="0" fontId="14" fillId="2" borderId="1" xfId="0" applyFont="1" applyFill="1" applyBorder="1" applyAlignment="1"/>
    <xf numFmtId="0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4" fillId="3" borderId="1" xfId="0" applyFont="1" applyFill="1" applyBorder="1" applyAlignment="1"/>
    <xf numFmtId="0" fontId="14" fillId="3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shrinkToFit="1"/>
    </xf>
    <xf numFmtId="0" fontId="14" fillId="3" borderId="0" xfId="0" applyFont="1" applyFill="1" applyBorder="1" applyAlignment="1"/>
    <xf numFmtId="178" fontId="13" fillId="0" borderId="1" xfId="0" applyNumberFormat="1" applyFont="1" applyBorder="1" applyAlignment="1">
      <alignment horizontal="left"/>
    </xf>
    <xf numFmtId="0" fontId="14" fillId="2" borderId="0" xfId="0" applyFont="1" applyFill="1" applyBorder="1" applyAlignment="1"/>
    <xf numFmtId="0" fontId="12" fillId="2" borderId="0" xfId="0" applyFont="1" applyFill="1" applyBorder="1" applyAlignment="1"/>
    <xf numFmtId="0" fontId="14" fillId="3" borderId="0" xfId="0" applyNumberFormat="1" applyFont="1" applyFill="1" applyBorder="1" applyAlignment="1">
      <alignment wrapText="1"/>
    </xf>
    <xf numFmtId="0" fontId="14" fillId="2" borderId="0" xfId="0" applyNumberFormat="1" applyFont="1" applyFill="1" applyBorder="1" applyAlignment="1">
      <alignment wrapText="1"/>
    </xf>
    <xf numFmtId="0" fontId="12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shrinkToFit="1"/>
    </xf>
    <xf numFmtId="0" fontId="14" fillId="0" borderId="0" xfId="0" applyFont="1" applyBorder="1" applyAlignment="1"/>
    <xf numFmtId="0" fontId="14" fillId="4" borderId="0" xfId="0" applyFont="1" applyFill="1" applyBorder="1" applyAlignment="1"/>
    <xf numFmtId="0" fontId="0" fillId="3" borderId="0" xfId="0" applyFill="1"/>
    <xf numFmtId="0" fontId="14" fillId="4" borderId="0" xfId="0" applyFont="1" applyFill="1" applyBorder="1"/>
    <xf numFmtId="0" fontId="12" fillId="2" borderId="0" xfId="0" applyFont="1" applyFill="1" applyBorder="1" applyAlignment="1">
      <alignment shrinkToFit="1"/>
    </xf>
    <xf numFmtId="0" fontId="14" fillId="0" borderId="0" xfId="0" applyFont="1" applyBorder="1"/>
    <xf numFmtId="0" fontId="14" fillId="3" borderId="0" xfId="0" applyFont="1" applyFill="1" applyBorder="1"/>
    <xf numFmtId="0" fontId="14" fillId="4" borderId="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14" fillId="2" borderId="31" xfId="0" applyFont="1" applyFill="1" applyBorder="1" applyAlignment="1"/>
    <xf numFmtId="0" fontId="14" fillId="2" borderId="31" xfId="0" applyNumberFormat="1" applyFont="1" applyFill="1" applyBorder="1" applyAlignment="1">
      <alignment wrapText="1"/>
    </xf>
    <xf numFmtId="0" fontId="14" fillId="4" borderId="0" xfId="0" applyFont="1" applyFill="1" applyBorder="1" applyAlignment="1">
      <alignment horizontal="right" wrapText="1"/>
    </xf>
    <xf numFmtId="0" fontId="14" fillId="4" borderId="0" xfId="0" applyNumberFormat="1" applyFont="1" applyFill="1" applyBorder="1" applyAlignment="1">
      <alignment wrapText="1"/>
    </xf>
    <xf numFmtId="0" fontId="1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wrapText="1"/>
    </xf>
    <xf numFmtId="0" fontId="12" fillId="4" borderId="0" xfId="0" applyFont="1" applyFill="1" applyBorder="1" applyAlignment="1"/>
    <xf numFmtId="0" fontId="12" fillId="4" borderId="0" xfId="0" applyNumberFormat="1" applyFont="1" applyFill="1" applyBorder="1" applyAlignment="1">
      <alignment wrapText="1"/>
    </xf>
    <xf numFmtId="178" fontId="0" fillId="4" borderId="0" xfId="0" applyNumberFormat="1" applyFill="1" applyBorder="1"/>
    <xf numFmtId="0" fontId="14" fillId="4" borderId="0" xfId="0" applyFont="1" applyFill="1" applyBorder="1" applyAlignment="1">
      <alignment horizontal="left" shrinkToFit="1"/>
    </xf>
    <xf numFmtId="0" fontId="12" fillId="4" borderId="0" xfId="0" applyFont="1" applyFill="1" applyBorder="1" applyAlignment="1">
      <alignment shrinkToFit="1"/>
    </xf>
    <xf numFmtId="177" fontId="0" fillId="0" borderId="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8" fontId="0" fillId="2" borderId="7" xfId="0" applyNumberFormat="1" applyFill="1" applyBorder="1"/>
    <xf numFmtId="181" fontId="5" fillId="2" borderId="0" xfId="0" applyNumberFormat="1" applyFont="1" applyFill="1" applyBorder="1" applyAlignment="1">
      <alignment wrapText="1"/>
    </xf>
    <xf numFmtId="0" fontId="5" fillId="2" borderId="41" xfId="0" applyFont="1" applyFill="1" applyBorder="1" applyAlignment="1">
      <alignment horizontal="right" wrapText="1"/>
    </xf>
    <xf numFmtId="0" fontId="5" fillId="2" borderId="24" xfId="0" applyFont="1" applyFill="1" applyBorder="1"/>
    <xf numFmtId="177" fontId="14" fillId="2" borderId="7" xfId="0" applyNumberFormat="1" applyFont="1" applyFill="1" applyBorder="1" applyAlignment="1">
      <alignment horizontal="center"/>
    </xf>
    <xf numFmtId="178" fontId="5" fillId="2" borderId="7" xfId="0" applyNumberFormat="1" applyFont="1" applyFill="1" applyBorder="1" applyAlignment="1">
      <alignment horizontal="right"/>
    </xf>
    <xf numFmtId="178" fontId="5" fillId="2" borderId="33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 shrinkToFit="1"/>
    </xf>
    <xf numFmtId="0" fontId="15" fillId="4" borderId="7" xfId="0" applyFont="1" applyFill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/>
    </xf>
    <xf numFmtId="176" fontId="13" fillId="0" borderId="7" xfId="0" applyNumberFormat="1" applyFont="1" applyBorder="1" applyAlignment="1">
      <alignment horizontal="right"/>
    </xf>
    <xf numFmtId="177" fontId="13" fillId="0" borderId="7" xfId="0" applyNumberFormat="1" applyFont="1" applyBorder="1" applyAlignment="1">
      <alignment horizontal="center"/>
    </xf>
    <xf numFmtId="180" fontId="13" fillId="0" borderId="7" xfId="0" applyNumberFormat="1" applyFont="1" applyBorder="1" applyAlignment="1">
      <alignment horizontal="right"/>
    </xf>
    <xf numFmtId="177" fontId="13" fillId="0" borderId="7" xfId="0" applyNumberFormat="1" applyFont="1" applyBorder="1" applyAlignment="1">
      <alignment horizontal="right"/>
    </xf>
    <xf numFmtId="177" fontId="13" fillId="0" borderId="1" xfId="0" applyNumberFormat="1" applyFont="1" applyBorder="1" applyAlignment="1">
      <alignment horizontal="center"/>
    </xf>
    <xf numFmtId="178" fontId="5" fillId="2" borderId="33" xfId="0" applyNumberFormat="1" applyFont="1" applyFill="1" applyBorder="1" applyAlignment="1"/>
    <xf numFmtId="177" fontId="13" fillId="0" borderId="7" xfId="0" applyNumberFormat="1" applyFont="1" applyBorder="1" applyAlignment="1"/>
    <xf numFmtId="176" fontId="13" fillId="0" borderId="7" xfId="0" applyNumberFormat="1" applyFont="1" applyBorder="1" applyAlignment="1"/>
    <xf numFmtId="178" fontId="13" fillId="0" borderId="7" xfId="0" applyNumberFormat="1" applyFont="1" applyBorder="1" applyAlignment="1">
      <alignment horizontal="right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0" fontId="5" fillId="4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5" xfId="0" applyFont="1" applyFill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6" fillId="2" borderId="14" xfId="0" applyFont="1" applyFill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6" fillId="2" borderId="0" xfId="0" applyFont="1" applyFill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6" fillId="2" borderId="19" xfId="0" applyFont="1" applyFill="1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21" xfId="0" applyBorder="1" applyAlignment="1">
      <alignment horizontal="left" shrinkToFi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250"/>
  <sheetViews>
    <sheetView tabSelected="1" workbookViewId="0">
      <selection activeCell="J49" sqref="J49"/>
    </sheetView>
  </sheetViews>
  <sheetFormatPr defaultRowHeight="13.5"/>
  <cols>
    <col min="1" max="1" width="2.125" customWidth="1"/>
    <col min="2" max="2" width="12.5" style="153" customWidth="1"/>
    <col min="3" max="3" width="5.75" customWidth="1"/>
    <col min="4" max="4" width="7.125" style="2" customWidth="1"/>
    <col min="5" max="5" width="6.75" style="100" customWidth="1"/>
    <col min="6" max="9" width="6.375" style="8" customWidth="1"/>
    <col min="10" max="10" width="12.5" style="8" customWidth="1"/>
    <col min="11" max="11" width="5.75" style="8" customWidth="1"/>
    <col min="12" max="12" width="7.125" style="8" customWidth="1"/>
    <col min="13" max="13" width="4.625" style="214" customWidth="1"/>
    <col min="14" max="14" width="7.125" style="8" customWidth="1"/>
    <col min="15" max="15" width="6.75" style="8" customWidth="1"/>
    <col min="16" max="20" width="6.375" style="8" customWidth="1"/>
    <col min="21" max="21" width="10.75" style="8" customWidth="1"/>
    <col min="22" max="22" width="6.375" style="8" customWidth="1"/>
    <col min="23" max="23" width="6.375" customWidth="1"/>
    <col min="24" max="24" width="7.5" customWidth="1"/>
    <col min="25" max="30" width="5.875" customWidth="1"/>
    <col min="31" max="31" width="9.875" customWidth="1"/>
    <col min="32" max="32" width="5.875" style="10" customWidth="1"/>
    <col min="33" max="34" width="5.875" customWidth="1"/>
    <col min="35" max="35" width="5.875" style="2" customWidth="1"/>
    <col min="36" max="36" width="9.875" customWidth="1"/>
    <col min="37" max="42" width="5.875" customWidth="1"/>
    <col min="43" max="55" width="5.75" customWidth="1"/>
  </cols>
  <sheetData>
    <row r="1" spans="2:42">
      <c r="B1" s="153" t="s">
        <v>183</v>
      </c>
      <c r="J1" s="153" t="s">
        <v>266</v>
      </c>
      <c r="K1"/>
      <c r="L1" s="2"/>
      <c r="N1" s="2"/>
      <c r="O1" s="100"/>
      <c r="X1">
        <v>1</v>
      </c>
      <c r="Z1">
        <v>2</v>
      </c>
      <c r="AB1">
        <v>5</v>
      </c>
      <c r="AD1">
        <v>7</v>
      </c>
      <c r="AF1" s="10">
        <v>8</v>
      </c>
      <c r="AH1">
        <v>9</v>
      </c>
      <c r="AJ1" t="s">
        <v>46</v>
      </c>
      <c r="AL1" s="2"/>
      <c r="AM1" s="3"/>
      <c r="AN1" s="8"/>
      <c r="AO1" s="8"/>
      <c r="AP1" s="8"/>
    </row>
    <row r="2" spans="2:42">
      <c r="B2" s="154" t="s">
        <v>0</v>
      </c>
      <c r="C2" s="26" t="s">
        <v>45</v>
      </c>
      <c r="D2" s="26" t="s">
        <v>47</v>
      </c>
      <c r="E2" s="101">
        <v>2011</v>
      </c>
      <c r="F2" s="27">
        <v>2010</v>
      </c>
      <c r="G2" s="27">
        <v>2009</v>
      </c>
      <c r="H2" s="27">
        <v>2008</v>
      </c>
      <c r="I2" s="102"/>
      <c r="J2" s="226" t="s">
        <v>0</v>
      </c>
      <c r="K2" s="227" t="s">
        <v>45</v>
      </c>
      <c r="L2" s="227" t="s">
        <v>47</v>
      </c>
      <c r="M2" s="228"/>
      <c r="N2" s="229">
        <v>2012</v>
      </c>
      <c r="O2" s="230">
        <v>2011</v>
      </c>
      <c r="P2" s="233">
        <v>2010</v>
      </c>
      <c r="Q2" s="233">
        <v>2009</v>
      </c>
      <c r="R2" s="233">
        <v>2008</v>
      </c>
      <c r="S2" s="102"/>
      <c r="T2" s="8">
        <f>193/4</f>
        <v>48.25</v>
      </c>
      <c r="U2" s="173" t="s">
        <v>276</v>
      </c>
      <c r="V2" s="174"/>
      <c r="W2">
        <v>193</v>
      </c>
      <c r="X2" s="103"/>
      <c r="Y2" s="104" t="s">
        <v>211</v>
      </c>
      <c r="Z2" s="105" t="s">
        <v>212</v>
      </c>
      <c r="AA2" s="106">
        <v>2009</v>
      </c>
      <c r="AB2" s="106">
        <v>2008</v>
      </c>
      <c r="AC2" s="107">
        <v>2007</v>
      </c>
      <c r="AE2" s="121"/>
      <c r="AF2" s="122">
        <v>2009</v>
      </c>
      <c r="AG2" s="123">
        <v>2008</v>
      </c>
      <c r="AH2" s="84">
        <v>2007</v>
      </c>
      <c r="AJ2" s="25" t="s">
        <v>0</v>
      </c>
      <c r="AK2" s="26" t="s">
        <v>301</v>
      </c>
      <c r="AL2" s="26" t="s">
        <v>47</v>
      </c>
      <c r="AM2" s="26" t="s">
        <v>59</v>
      </c>
      <c r="AN2" s="27">
        <v>2010</v>
      </c>
      <c r="AO2" s="27">
        <v>2009</v>
      </c>
      <c r="AP2" s="27">
        <v>2008</v>
      </c>
    </row>
    <row r="3" spans="2:42">
      <c r="B3" s="155" t="s">
        <v>1</v>
      </c>
      <c r="C3" s="28">
        <v>47.5</v>
      </c>
      <c r="D3" s="26" t="s">
        <v>242</v>
      </c>
      <c r="E3" s="28">
        <f>(96+103+98+96+49+94)/11</f>
        <v>48.727272727272727</v>
      </c>
      <c r="F3" s="9">
        <v>48.88</v>
      </c>
      <c r="G3" s="5">
        <v>47.06</v>
      </c>
      <c r="H3" s="6">
        <v>47.9</v>
      </c>
      <c r="I3" s="147"/>
      <c r="J3" s="239" t="s">
        <v>276</v>
      </c>
      <c r="K3" s="234">
        <v>48.3</v>
      </c>
      <c r="L3" s="227" t="s">
        <v>254</v>
      </c>
      <c r="M3" s="228">
        <v>4</v>
      </c>
      <c r="N3" s="222"/>
      <c r="O3" s="222"/>
      <c r="P3" s="221">
        <v>46.5</v>
      </c>
      <c r="Q3" s="221">
        <v>46.5</v>
      </c>
      <c r="R3" s="221">
        <v>45.6</v>
      </c>
      <c r="S3" s="147"/>
      <c r="T3" s="8">
        <f>581/12</f>
        <v>48.416666666666664</v>
      </c>
      <c r="U3" s="173" t="s">
        <v>2</v>
      </c>
      <c r="V3" s="174"/>
      <c r="W3">
        <f>SUM(V1:V3)</f>
        <v>0</v>
      </c>
      <c r="X3" s="108" t="s">
        <v>151</v>
      </c>
      <c r="Y3" s="104">
        <v>46.5</v>
      </c>
      <c r="Z3" s="109">
        <v>6</v>
      </c>
      <c r="AA3" s="5">
        <v>46.5</v>
      </c>
      <c r="AB3" s="6">
        <v>45.6</v>
      </c>
      <c r="AC3" s="110">
        <v>44.6</v>
      </c>
      <c r="AE3" s="124" t="s">
        <v>151</v>
      </c>
      <c r="AF3" s="125">
        <v>46.5</v>
      </c>
      <c r="AG3" s="126">
        <v>45.6</v>
      </c>
      <c r="AH3" s="127">
        <v>44.6</v>
      </c>
      <c r="AI3" s="146">
        <v>58.3</v>
      </c>
      <c r="AJ3" s="11" t="s">
        <v>2</v>
      </c>
      <c r="AK3" s="28">
        <f>(95+93+88+108+49)/9</f>
        <v>48.111111111111114</v>
      </c>
      <c r="AL3" s="26" t="s">
        <v>302</v>
      </c>
      <c r="AM3" s="25">
        <v>9</v>
      </c>
      <c r="AN3" s="9">
        <v>49.93</v>
      </c>
      <c r="AO3" s="5">
        <v>49.58</v>
      </c>
      <c r="AP3" s="6">
        <v>47.6</v>
      </c>
    </row>
    <row r="4" spans="2:42" ht="14.25" customHeight="1">
      <c r="B4" s="155" t="s">
        <v>2</v>
      </c>
      <c r="C4" s="28">
        <v>48.8</v>
      </c>
      <c r="D4" s="26" t="s">
        <v>244</v>
      </c>
      <c r="E4" s="28">
        <f>(95+93+88+108+49)/9</f>
        <v>48.111111111111114</v>
      </c>
      <c r="F4" s="9">
        <v>49.93</v>
      </c>
      <c r="G4" s="5">
        <v>49.58</v>
      </c>
      <c r="H4" s="6">
        <v>47.6</v>
      </c>
      <c r="I4" s="147"/>
      <c r="J4" s="223" t="s">
        <v>2</v>
      </c>
      <c r="K4" s="234">
        <v>48.4</v>
      </c>
      <c r="L4" s="227" t="s">
        <v>325</v>
      </c>
      <c r="M4" s="231">
        <v>12</v>
      </c>
      <c r="N4" s="227">
        <v>48.8</v>
      </c>
      <c r="O4" s="227">
        <v>48.1</v>
      </c>
      <c r="P4" s="9">
        <v>49.93</v>
      </c>
      <c r="Q4" s="221">
        <v>49.58</v>
      </c>
      <c r="R4" s="221">
        <v>47.6</v>
      </c>
      <c r="S4" s="147"/>
      <c r="T4" s="8">
        <f>682/14</f>
        <v>48.714285714285715</v>
      </c>
      <c r="U4" s="173" t="s">
        <v>1</v>
      </c>
      <c r="V4" s="174"/>
      <c r="W4">
        <f>SUM(V1:V4)</f>
        <v>0</v>
      </c>
      <c r="X4" s="111" t="s">
        <v>213</v>
      </c>
      <c r="Y4" s="104">
        <v>48.5</v>
      </c>
      <c r="Z4" s="109">
        <v>10</v>
      </c>
      <c r="AA4" s="112"/>
      <c r="AB4" s="113"/>
      <c r="AC4" s="110">
        <v>58.2</v>
      </c>
      <c r="AE4" s="124" t="s">
        <v>144</v>
      </c>
      <c r="AF4" s="125">
        <v>46.64</v>
      </c>
      <c r="AG4" s="126">
        <v>46.8</v>
      </c>
      <c r="AH4" s="127">
        <v>47.5</v>
      </c>
      <c r="AI4" s="146">
        <v>47.5</v>
      </c>
      <c r="AJ4" s="11" t="s">
        <v>1</v>
      </c>
      <c r="AK4" s="28">
        <f>(96+103+98+96+49+94)/11</f>
        <v>48.727272727272727</v>
      </c>
      <c r="AL4" s="26" t="s">
        <v>303</v>
      </c>
      <c r="AM4" s="25">
        <v>11</v>
      </c>
      <c r="AN4" s="9">
        <v>48.88</v>
      </c>
      <c r="AO4" s="5">
        <v>47.06</v>
      </c>
      <c r="AP4" s="6">
        <v>47.9</v>
      </c>
    </row>
    <row r="5" spans="2:42" ht="14.25" customHeight="1">
      <c r="B5" s="155" t="s">
        <v>25</v>
      </c>
      <c r="C5" s="28">
        <v>50.7</v>
      </c>
      <c r="D5" s="26" t="s">
        <v>245</v>
      </c>
      <c r="E5" s="28">
        <f>(99+104+108)/6</f>
        <v>51.833333333333336</v>
      </c>
      <c r="F5" s="9">
        <v>50.8</v>
      </c>
      <c r="G5" s="5">
        <v>51.25</v>
      </c>
      <c r="H5" s="6">
        <v>49.3</v>
      </c>
      <c r="I5" s="24"/>
      <c r="J5" s="223" t="s">
        <v>1</v>
      </c>
      <c r="K5" s="234">
        <v>48.7</v>
      </c>
      <c r="L5" s="227" t="s">
        <v>312</v>
      </c>
      <c r="M5" s="220">
        <v>14</v>
      </c>
      <c r="N5" s="227">
        <v>47.5</v>
      </c>
      <c r="O5" s="227">
        <v>48.7</v>
      </c>
      <c r="P5" s="9">
        <v>48.88</v>
      </c>
      <c r="Q5" s="221">
        <v>47.06</v>
      </c>
      <c r="R5" s="221">
        <v>47.9</v>
      </c>
      <c r="S5" s="24"/>
      <c r="T5" s="8">
        <f>604/12</f>
        <v>50.333333333333336</v>
      </c>
      <c r="U5" s="173" t="s">
        <v>187</v>
      </c>
      <c r="V5" s="174"/>
      <c r="W5">
        <f>SUM(V1:V5)</f>
        <v>0</v>
      </c>
      <c r="X5" s="108" t="s">
        <v>133</v>
      </c>
      <c r="Y5" s="104">
        <v>48.88</v>
      </c>
      <c r="Z5" s="109">
        <v>16</v>
      </c>
      <c r="AA5" s="5">
        <v>47.06</v>
      </c>
      <c r="AB5" s="6">
        <v>47.9</v>
      </c>
      <c r="AC5" s="110">
        <v>47.6</v>
      </c>
      <c r="AE5" s="124" t="s">
        <v>133</v>
      </c>
      <c r="AF5" s="125">
        <v>47.06</v>
      </c>
      <c r="AG5" s="126">
        <v>47.9</v>
      </c>
      <c r="AH5" s="127">
        <v>47.6</v>
      </c>
      <c r="AI5" s="146">
        <v>48.8</v>
      </c>
      <c r="AJ5" s="30" t="s">
        <v>31</v>
      </c>
      <c r="AK5" s="28">
        <f>(94+102)/4</f>
        <v>49</v>
      </c>
      <c r="AL5" s="26" t="s">
        <v>304</v>
      </c>
      <c r="AM5" s="25">
        <v>4</v>
      </c>
      <c r="AN5" s="9">
        <v>51.5</v>
      </c>
      <c r="AO5" s="5">
        <v>48.75</v>
      </c>
      <c r="AP5" s="31"/>
    </row>
    <row r="6" spans="2:42" ht="14.25" customHeight="1">
      <c r="B6" s="155" t="s">
        <v>27</v>
      </c>
      <c r="C6" s="28">
        <v>50.9</v>
      </c>
      <c r="D6" s="26" t="s">
        <v>246</v>
      </c>
      <c r="E6" s="28">
        <f>(110+115+118+48)/7</f>
        <v>55.857142857142854</v>
      </c>
      <c r="F6" s="9">
        <v>52.17</v>
      </c>
      <c r="G6" s="5">
        <v>52.21</v>
      </c>
      <c r="H6" s="6">
        <v>58.5</v>
      </c>
      <c r="I6" s="147"/>
      <c r="J6" s="223" t="s">
        <v>7</v>
      </c>
      <c r="K6" s="234">
        <v>50.3</v>
      </c>
      <c r="L6" s="227" t="s">
        <v>259</v>
      </c>
      <c r="M6" s="228">
        <v>12</v>
      </c>
      <c r="N6" s="227">
        <v>51.8</v>
      </c>
      <c r="O6" s="227">
        <v>51.4</v>
      </c>
      <c r="P6" s="9">
        <v>49.67</v>
      </c>
      <c r="Q6" s="221">
        <v>49.25</v>
      </c>
      <c r="R6" s="221">
        <v>50.2</v>
      </c>
      <c r="S6" s="147"/>
      <c r="T6" s="147">
        <f>410/8</f>
        <v>51.25</v>
      </c>
      <c r="U6" s="173" t="s">
        <v>31</v>
      </c>
      <c r="V6" s="174"/>
      <c r="W6">
        <f>SUM(V3:V6)</f>
        <v>0</v>
      </c>
      <c r="X6" s="108" t="s">
        <v>214</v>
      </c>
      <c r="Y6" s="104">
        <v>49.67</v>
      </c>
      <c r="Z6" s="109">
        <v>6</v>
      </c>
      <c r="AA6" s="5">
        <v>49.25</v>
      </c>
      <c r="AB6" s="6">
        <v>50.2</v>
      </c>
      <c r="AC6" s="110">
        <v>51.3</v>
      </c>
      <c r="AE6" s="124" t="s">
        <v>145</v>
      </c>
      <c r="AF6" s="125">
        <v>47.89</v>
      </c>
      <c r="AG6" s="126">
        <v>48.9</v>
      </c>
      <c r="AH6" s="127">
        <v>47.9</v>
      </c>
      <c r="AI6" s="146">
        <v>50.7</v>
      </c>
      <c r="AJ6" s="30" t="s">
        <v>33</v>
      </c>
      <c r="AK6" s="28">
        <f>(95+101)/4</f>
        <v>49</v>
      </c>
      <c r="AL6" s="26" t="s">
        <v>305</v>
      </c>
      <c r="AM6" s="25">
        <v>4</v>
      </c>
      <c r="AN6" s="9">
        <v>50.33</v>
      </c>
      <c r="AO6" s="5">
        <v>47.89</v>
      </c>
      <c r="AP6" s="6">
        <v>48.9</v>
      </c>
    </row>
    <row r="7" spans="2:42" ht="14.25" customHeight="1">
      <c r="B7" s="155" t="s">
        <v>3</v>
      </c>
      <c r="C7" s="28">
        <v>51.2</v>
      </c>
      <c r="D7" s="26" t="s">
        <v>247</v>
      </c>
      <c r="E7" s="28">
        <f>(98+103+105+109+101)/10</f>
        <v>51.6</v>
      </c>
      <c r="F7" s="9">
        <v>53.82</v>
      </c>
      <c r="G7" s="5">
        <v>52.88</v>
      </c>
      <c r="H7" s="6">
        <v>55.5</v>
      </c>
      <c r="I7" s="147"/>
      <c r="J7" s="223" t="s">
        <v>241</v>
      </c>
      <c r="K7" s="234">
        <v>51.3</v>
      </c>
      <c r="L7" s="227" t="s">
        <v>326</v>
      </c>
      <c r="M7" s="228">
        <v>6</v>
      </c>
      <c r="N7" s="227">
        <v>57.3</v>
      </c>
      <c r="O7" s="222"/>
      <c r="P7" s="232"/>
      <c r="Q7" s="232"/>
      <c r="R7" s="232"/>
      <c r="S7" s="147"/>
      <c r="T7" s="8">
        <f>308/6</f>
        <v>51.333333333333336</v>
      </c>
      <c r="U7" s="173" t="s">
        <v>278</v>
      </c>
      <c r="V7" s="174"/>
      <c r="W7">
        <f>SUM(V5:V7)</f>
        <v>0</v>
      </c>
      <c r="X7" s="108" t="s">
        <v>135</v>
      </c>
      <c r="Y7" s="104">
        <v>49.93</v>
      </c>
      <c r="Z7" s="109">
        <v>14</v>
      </c>
      <c r="AA7" s="5">
        <v>49.58</v>
      </c>
      <c r="AB7" s="6">
        <v>47.6</v>
      </c>
      <c r="AC7" s="110">
        <v>46.6</v>
      </c>
      <c r="AE7" s="128" t="s">
        <v>31</v>
      </c>
      <c r="AF7" s="125">
        <v>48.75</v>
      </c>
      <c r="AG7" s="129"/>
      <c r="AH7" s="129"/>
      <c r="AI7" s="146">
        <v>50.9</v>
      </c>
      <c r="AJ7" s="30" t="s">
        <v>32</v>
      </c>
      <c r="AK7" s="28">
        <f>(92+105+104+95+49+105)/11</f>
        <v>50</v>
      </c>
      <c r="AL7" s="26" t="s">
        <v>306</v>
      </c>
      <c r="AM7" s="25">
        <v>11</v>
      </c>
      <c r="AN7" s="9">
        <v>53</v>
      </c>
      <c r="AO7" s="5">
        <v>53.33</v>
      </c>
      <c r="AP7" s="6">
        <v>54</v>
      </c>
    </row>
    <row r="8" spans="2:42" ht="14.25" customHeight="1">
      <c r="B8" s="155" t="s">
        <v>33</v>
      </c>
      <c r="C8" s="28">
        <v>51.6</v>
      </c>
      <c r="D8" s="26" t="s">
        <v>248</v>
      </c>
      <c r="E8" s="28">
        <f>(95+101)/4</f>
        <v>49</v>
      </c>
      <c r="F8" s="9">
        <v>50.33</v>
      </c>
      <c r="G8" s="5">
        <v>47.89</v>
      </c>
      <c r="H8" s="6">
        <v>48.9</v>
      </c>
      <c r="I8" s="147"/>
      <c r="J8" s="224" t="s">
        <v>31</v>
      </c>
      <c r="K8" s="234">
        <v>51.3</v>
      </c>
      <c r="L8" s="227" t="s">
        <v>254</v>
      </c>
      <c r="M8" s="228">
        <v>8</v>
      </c>
      <c r="N8" s="222"/>
      <c r="O8" s="227">
        <v>49</v>
      </c>
      <c r="P8" s="235">
        <v>51.5</v>
      </c>
      <c r="Q8" s="235">
        <v>48.8</v>
      </c>
      <c r="R8" s="222"/>
      <c r="S8" s="147"/>
      <c r="T8" s="24">
        <f>617/12</f>
        <v>51.416666666666664</v>
      </c>
      <c r="U8" s="173" t="s">
        <v>25</v>
      </c>
      <c r="V8" s="176"/>
      <c r="W8">
        <f>SUM(V3:V8)</f>
        <v>0</v>
      </c>
      <c r="X8" s="108" t="s">
        <v>145</v>
      </c>
      <c r="Y8" s="104">
        <v>50.33</v>
      </c>
      <c r="Z8" s="109">
        <v>6</v>
      </c>
      <c r="AA8" s="5">
        <v>47.89</v>
      </c>
      <c r="AB8" s="6">
        <v>48.9</v>
      </c>
      <c r="AC8" s="110">
        <v>47.9</v>
      </c>
      <c r="AE8" s="124" t="s">
        <v>214</v>
      </c>
      <c r="AF8" s="125">
        <v>49.25</v>
      </c>
      <c r="AG8" s="126">
        <v>50.2</v>
      </c>
      <c r="AH8" s="127">
        <v>51.3</v>
      </c>
      <c r="AI8" s="146">
        <v>51.2</v>
      </c>
      <c r="AJ8" s="11" t="s">
        <v>7</v>
      </c>
      <c r="AK8" s="28">
        <f>(48+106+108+102+99)/9</f>
        <v>51.444444444444443</v>
      </c>
      <c r="AL8" s="26" t="s">
        <v>307</v>
      </c>
      <c r="AM8" s="25">
        <v>9</v>
      </c>
      <c r="AN8" s="9">
        <v>49.67</v>
      </c>
      <c r="AO8" s="5">
        <v>49.25</v>
      </c>
      <c r="AP8" s="6">
        <v>50.2</v>
      </c>
    </row>
    <row r="9" spans="2:42" ht="14.25" customHeight="1">
      <c r="B9" s="155" t="s">
        <v>7</v>
      </c>
      <c r="C9" s="28">
        <v>51.8</v>
      </c>
      <c r="D9" s="26" t="s">
        <v>249</v>
      </c>
      <c r="E9" s="28">
        <f>(48+106+108+102+99)/9</f>
        <v>51.444444444444443</v>
      </c>
      <c r="F9" s="9">
        <v>49.67</v>
      </c>
      <c r="G9" s="5">
        <v>49.25</v>
      </c>
      <c r="H9" s="6">
        <v>50.2</v>
      </c>
      <c r="I9" s="147"/>
      <c r="J9" s="223" t="s">
        <v>25</v>
      </c>
      <c r="K9" s="234">
        <v>51.4</v>
      </c>
      <c r="L9" s="227" t="s">
        <v>244</v>
      </c>
      <c r="M9" s="228">
        <v>12</v>
      </c>
      <c r="N9" s="227">
        <v>50.7</v>
      </c>
      <c r="O9" s="227">
        <v>51.8</v>
      </c>
      <c r="P9" s="9">
        <v>50.8</v>
      </c>
      <c r="Q9" s="221">
        <v>51.25</v>
      </c>
      <c r="R9" s="221">
        <v>49.3</v>
      </c>
      <c r="S9" s="147"/>
      <c r="T9" s="8">
        <f>463/9</f>
        <v>51.444444444444443</v>
      </c>
      <c r="U9" s="178" t="s">
        <v>3</v>
      </c>
      <c r="V9" s="174"/>
      <c r="W9">
        <f>SUM(V5:V9)</f>
        <v>0</v>
      </c>
      <c r="X9" s="108" t="s">
        <v>138</v>
      </c>
      <c r="Y9" s="104">
        <v>50.8</v>
      </c>
      <c r="Z9" s="109">
        <v>5</v>
      </c>
      <c r="AA9" s="5">
        <v>51.25</v>
      </c>
      <c r="AB9" s="6">
        <v>49.3</v>
      </c>
      <c r="AC9" s="110">
        <v>49</v>
      </c>
      <c r="AE9" s="124" t="s">
        <v>135</v>
      </c>
      <c r="AF9" s="125">
        <v>49.58</v>
      </c>
      <c r="AG9" s="126">
        <v>47.6</v>
      </c>
      <c r="AH9" s="127">
        <v>46.6</v>
      </c>
      <c r="AI9" s="146">
        <v>51.6</v>
      </c>
      <c r="AJ9" s="11" t="s">
        <v>3</v>
      </c>
      <c r="AK9" s="28">
        <f>(98+103+105+109+101)/10</f>
        <v>51.6</v>
      </c>
      <c r="AL9" s="26" t="s">
        <v>308</v>
      </c>
      <c r="AM9" s="25">
        <v>10</v>
      </c>
      <c r="AN9" s="9">
        <v>53.82</v>
      </c>
      <c r="AO9" s="5">
        <v>52.88</v>
      </c>
      <c r="AP9" s="6">
        <v>55.5</v>
      </c>
    </row>
    <row r="10" spans="2:42" ht="14.25" customHeight="1">
      <c r="B10" s="155" t="s">
        <v>32</v>
      </c>
      <c r="C10" s="28">
        <v>52.4</v>
      </c>
      <c r="D10" s="26" t="s">
        <v>243</v>
      </c>
      <c r="E10" s="28">
        <f>(92+105+104+95+49+105)/11</f>
        <v>50</v>
      </c>
      <c r="F10" s="9">
        <v>53</v>
      </c>
      <c r="G10" s="5">
        <v>53.33</v>
      </c>
      <c r="H10" s="6">
        <v>54</v>
      </c>
      <c r="I10" s="147"/>
      <c r="J10" s="223" t="s">
        <v>3</v>
      </c>
      <c r="K10" s="234">
        <v>51.4</v>
      </c>
      <c r="L10" s="227" t="s">
        <v>327</v>
      </c>
      <c r="M10" s="228">
        <v>9</v>
      </c>
      <c r="N10" s="227">
        <v>51.2</v>
      </c>
      <c r="O10" s="227">
        <v>51.6</v>
      </c>
      <c r="P10" s="9">
        <v>53.82</v>
      </c>
      <c r="Q10" s="221">
        <v>52.88</v>
      </c>
      <c r="R10" s="221">
        <v>55.5</v>
      </c>
      <c r="S10" s="147"/>
      <c r="T10" s="147">
        <f>726/14</f>
        <v>51.857142857142854</v>
      </c>
      <c r="U10" s="173" t="s">
        <v>26</v>
      </c>
      <c r="V10" s="176"/>
      <c r="W10">
        <f>SUM(V4:V10)</f>
        <v>0</v>
      </c>
      <c r="X10" s="111" t="s">
        <v>31</v>
      </c>
      <c r="Y10" s="28">
        <f>(94+102)/4</f>
        <v>49</v>
      </c>
      <c r="Z10" s="26" t="s">
        <v>304</v>
      </c>
      <c r="AA10" s="25">
        <v>4</v>
      </c>
      <c r="AB10" s="9">
        <v>51.5</v>
      </c>
      <c r="AC10" s="5">
        <v>48.75</v>
      </c>
      <c r="AE10" s="124" t="s">
        <v>138</v>
      </c>
      <c r="AF10" s="125">
        <v>51.25</v>
      </c>
      <c r="AG10" s="126">
        <v>49.3</v>
      </c>
      <c r="AH10" s="127">
        <v>49</v>
      </c>
      <c r="AI10" s="146">
        <v>51.8</v>
      </c>
      <c r="AJ10" s="11" t="s">
        <v>25</v>
      </c>
      <c r="AK10" s="28">
        <f>(99+104+108)/6</f>
        <v>51.833333333333336</v>
      </c>
      <c r="AL10" s="26" t="s">
        <v>309</v>
      </c>
      <c r="AM10" s="25">
        <v>6</v>
      </c>
      <c r="AN10" s="9">
        <v>50.8</v>
      </c>
      <c r="AO10" s="5">
        <v>51.25</v>
      </c>
      <c r="AP10" s="6">
        <v>49.3</v>
      </c>
    </row>
    <row r="11" spans="2:42" ht="14.25" customHeight="1">
      <c r="B11" s="156" t="s">
        <v>26</v>
      </c>
      <c r="C11" s="28">
        <v>52.5</v>
      </c>
      <c r="D11" s="26" t="s">
        <v>250</v>
      </c>
      <c r="E11" s="28">
        <f>(109+60+118+99)/7</f>
        <v>55.142857142857146</v>
      </c>
      <c r="F11" s="9">
        <v>53.86</v>
      </c>
      <c r="G11" s="5">
        <v>52.29</v>
      </c>
      <c r="H11" s="6">
        <v>54.6</v>
      </c>
      <c r="I11" s="147"/>
      <c r="J11" s="224" t="s">
        <v>26</v>
      </c>
      <c r="K11" s="234">
        <v>51.9</v>
      </c>
      <c r="L11" s="227" t="s">
        <v>328</v>
      </c>
      <c r="M11" s="228">
        <v>14</v>
      </c>
      <c r="N11" s="227">
        <v>52.5</v>
      </c>
      <c r="O11" s="227">
        <v>55.1</v>
      </c>
      <c r="P11" s="9">
        <v>53.86</v>
      </c>
      <c r="Q11" s="221">
        <v>52.29</v>
      </c>
      <c r="R11" s="221">
        <v>54.6</v>
      </c>
      <c r="S11" s="147"/>
      <c r="T11" s="24">
        <f>315/6</f>
        <v>52.5</v>
      </c>
      <c r="U11" s="173" t="s">
        <v>33</v>
      </c>
      <c r="V11" s="174"/>
      <c r="W11">
        <v>315</v>
      </c>
      <c r="X11" s="108" t="s">
        <v>144</v>
      </c>
      <c r="Y11" s="104">
        <v>52</v>
      </c>
      <c r="Z11" s="109">
        <v>3</v>
      </c>
      <c r="AA11" s="5">
        <v>46.64</v>
      </c>
      <c r="AB11" s="6">
        <v>46.8</v>
      </c>
      <c r="AC11" s="110">
        <v>47.5</v>
      </c>
      <c r="AE11" s="124" t="s">
        <v>184</v>
      </c>
      <c r="AF11" s="125">
        <v>52.2</v>
      </c>
      <c r="AG11" s="126">
        <v>54.5</v>
      </c>
      <c r="AH11" s="127">
        <v>57.4</v>
      </c>
      <c r="AI11" s="146">
        <v>52.4</v>
      </c>
      <c r="AJ11" s="32" t="s">
        <v>9</v>
      </c>
      <c r="AK11" s="28">
        <f>(106+103)/4</f>
        <v>52.25</v>
      </c>
      <c r="AL11" s="26" t="s">
        <v>310</v>
      </c>
      <c r="AM11" s="25">
        <v>4</v>
      </c>
      <c r="AN11" s="9"/>
      <c r="AO11" s="5">
        <v>56.83</v>
      </c>
      <c r="AP11" s="6"/>
    </row>
    <row r="12" spans="2:42" ht="14.25" customHeight="1">
      <c r="B12" s="157" t="s">
        <v>8</v>
      </c>
      <c r="C12" s="28">
        <v>52.5</v>
      </c>
      <c r="D12" s="26" t="s">
        <v>251</v>
      </c>
      <c r="E12" s="28">
        <f>(103+114+112+113)/8</f>
        <v>55.25</v>
      </c>
      <c r="F12" s="9">
        <v>55.25</v>
      </c>
      <c r="G12" s="112"/>
      <c r="H12" s="112"/>
      <c r="I12" s="147"/>
      <c r="J12" s="223" t="s">
        <v>33</v>
      </c>
      <c r="K12" s="234">
        <v>52.5</v>
      </c>
      <c r="L12" s="227" t="s">
        <v>329</v>
      </c>
      <c r="M12" s="228">
        <v>6</v>
      </c>
      <c r="N12" s="227">
        <v>51.6</v>
      </c>
      <c r="O12" s="227">
        <v>49</v>
      </c>
      <c r="P12" s="9">
        <v>50.33</v>
      </c>
      <c r="Q12" s="221">
        <v>47.89</v>
      </c>
      <c r="R12" s="221">
        <v>48.9</v>
      </c>
      <c r="S12" s="147"/>
      <c r="T12" s="8">
        <f>738/14</f>
        <v>52.714285714285715</v>
      </c>
      <c r="U12" s="173" t="s">
        <v>201</v>
      </c>
      <c r="V12" s="168"/>
      <c r="W12">
        <f>SUM(V6:V12)</f>
        <v>0</v>
      </c>
      <c r="X12" s="108" t="s">
        <v>27</v>
      </c>
      <c r="Y12" s="104">
        <v>52.17</v>
      </c>
      <c r="Z12" s="109">
        <v>6</v>
      </c>
      <c r="AA12" s="5">
        <v>52.21</v>
      </c>
      <c r="AB12" s="6">
        <v>58.5</v>
      </c>
      <c r="AC12" s="115"/>
      <c r="AE12" s="124" t="s">
        <v>27</v>
      </c>
      <c r="AF12" s="125">
        <v>52.21</v>
      </c>
      <c r="AG12" s="126">
        <v>58.5</v>
      </c>
      <c r="AH12" s="129"/>
      <c r="AI12" s="146">
        <v>52.5</v>
      </c>
      <c r="AJ12" s="11" t="s">
        <v>5</v>
      </c>
      <c r="AK12" s="28">
        <f>(105+103+106+106+94+115+104+110)/16</f>
        <v>52.6875</v>
      </c>
      <c r="AL12" s="26" t="s">
        <v>311</v>
      </c>
      <c r="AM12" s="25">
        <v>16</v>
      </c>
      <c r="AN12" s="9">
        <v>52.88</v>
      </c>
      <c r="AO12" s="5">
        <v>54.57</v>
      </c>
      <c r="AP12" s="6">
        <v>53.1</v>
      </c>
    </row>
    <row r="13" spans="2:42" ht="14.25" customHeight="1">
      <c r="B13" s="155" t="s">
        <v>5</v>
      </c>
      <c r="C13" s="28">
        <v>53.7</v>
      </c>
      <c r="D13" s="26" t="s">
        <v>252</v>
      </c>
      <c r="E13" s="28">
        <f>(105+103+106+106+94+115+104+110)/16</f>
        <v>52.6875</v>
      </c>
      <c r="F13" s="9">
        <v>52.88</v>
      </c>
      <c r="G13" s="5">
        <v>54.57</v>
      </c>
      <c r="H13" s="6">
        <v>53.1</v>
      </c>
      <c r="I13" s="147"/>
      <c r="J13" s="223" t="s">
        <v>8</v>
      </c>
      <c r="K13" s="234">
        <v>52.7</v>
      </c>
      <c r="L13" s="227" t="s">
        <v>327</v>
      </c>
      <c r="M13" s="228">
        <v>14</v>
      </c>
      <c r="N13" s="227">
        <v>52.5</v>
      </c>
      <c r="O13" s="227">
        <v>55.3</v>
      </c>
      <c r="P13" s="9">
        <v>55.25</v>
      </c>
      <c r="Q13" s="222"/>
      <c r="R13" s="222"/>
      <c r="S13" s="147"/>
      <c r="T13" s="8">
        <f>215/4</f>
        <v>53.75</v>
      </c>
      <c r="U13" s="173" t="s">
        <v>293</v>
      </c>
      <c r="V13" s="174"/>
      <c r="W13">
        <v>215</v>
      </c>
      <c r="X13" s="108" t="s">
        <v>136</v>
      </c>
      <c r="Y13" s="104">
        <v>52.88</v>
      </c>
      <c r="Z13" s="109">
        <v>16</v>
      </c>
      <c r="AA13" s="5">
        <v>54.57</v>
      </c>
      <c r="AB13" s="6">
        <v>53.1</v>
      </c>
      <c r="AC13" s="110">
        <v>55.5</v>
      </c>
      <c r="AE13" s="124" t="s">
        <v>148</v>
      </c>
      <c r="AF13" s="125">
        <v>52.29</v>
      </c>
      <c r="AG13" s="126">
        <v>54.6</v>
      </c>
      <c r="AH13" s="127">
        <v>53.2</v>
      </c>
      <c r="AI13" s="146">
        <v>52.5</v>
      </c>
      <c r="AJ13" s="7" t="s">
        <v>26</v>
      </c>
      <c r="AK13" s="28">
        <f>(109+60+118+99)/7</f>
        <v>55.142857142857146</v>
      </c>
      <c r="AL13" s="26" t="s">
        <v>312</v>
      </c>
      <c r="AM13" s="25">
        <v>7</v>
      </c>
      <c r="AN13" s="9">
        <v>53.86</v>
      </c>
      <c r="AO13" s="5">
        <v>52.29</v>
      </c>
      <c r="AP13" s="6">
        <v>54.6</v>
      </c>
    </row>
    <row r="14" spans="2:42" ht="14.25" customHeight="1">
      <c r="B14" s="157" t="s">
        <v>16</v>
      </c>
      <c r="C14" s="28">
        <v>54</v>
      </c>
      <c r="D14" s="26" t="s">
        <v>253</v>
      </c>
      <c r="E14" s="28">
        <f>(121+117+112+61+115)/9</f>
        <v>58.444444444444443</v>
      </c>
      <c r="F14" s="9">
        <v>58.25</v>
      </c>
      <c r="G14" s="112"/>
      <c r="H14" s="112"/>
      <c r="I14" s="24"/>
      <c r="J14" s="239" t="s">
        <v>293</v>
      </c>
      <c r="K14" s="234">
        <v>53.8</v>
      </c>
      <c r="L14" s="227" t="s">
        <v>254</v>
      </c>
      <c r="M14" s="228">
        <v>4</v>
      </c>
      <c r="N14" s="222"/>
      <c r="O14" s="222"/>
      <c r="P14" s="222"/>
      <c r="Q14" s="222"/>
      <c r="R14" s="222"/>
      <c r="S14" s="24"/>
      <c r="T14" s="8">
        <f>754/14</f>
        <v>53.857142857142854</v>
      </c>
      <c r="U14" s="173" t="s">
        <v>195</v>
      </c>
      <c r="V14" s="168"/>
      <c r="W14">
        <f>SUM(V8:V14)</f>
        <v>0</v>
      </c>
      <c r="X14" s="108" t="s">
        <v>195</v>
      </c>
      <c r="Y14" s="104">
        <v>53</v>
      </c>
      <c r="Z14" s="109">
        <v>4</v>
      </c>
      <c r="AA14" s="5">
        <v>53.33</v>
      </c>
      <c r="AB14" s="6">
        <v>54</v>
      </c>
      <c r="AC14" s="115"/>
      <c r="AE14" s="124" t="s">
        <v>226</v>
      </c>
      <c r="AF14" s="125">
        <v>52.5</v>
      </c>
      <c r="AG14" s="126">
        <v>54</v>
      </c>
      <c r="AH14" s="127">
        <v>51</v>
      </c>
      <c r="AI14" s="146">
        <v>53.7</v>
      </c>
      <c r="AJ14" s="32" t="s">
        <v>8</v>
      </c>
      <c r="AK14" s="28">
        <f>(103+114+112+113)/8</f>
        <v>55.25</v>
      </c>
      <c r="AL14" s="29" t="s">
        <v>313</v>
      </c>
      <c r="AM14" s="25">
        <v>8</v>
      </c>
      <c r="AN14" s="9">
        <v>55.25</v>
      </c>
      <c r="AO14" s="31"/>
      <c r="AP14" s="31"/>
    </row>
    <row r="15" spans="2:42" ht="14.25" customHeight="1">
      <c r="B15" s="156" t="s">
        <v>205</v>
      </c>
      <c r="C15" s="28">
        <v>54.8</v>
      </c>
      <c r="D15" s="26" t="s">
        <v>254</v>
      </c>
      <c r="E15" s="112"/>
      <c r="F15" s="112"/>
      <c r="G15" s="112"/>
      <c r="H15" s="112"/>
      <c r="I15" s="147"/>
      <c r="J15" s="223" t="s">
        <v>32</v>
      </c>
      <c r="K15" s="234">
        <v>53.9</v>
      </c>
      <c r="L15" s="227" t="s">
        <v>330</v>
      </c>
      <c r="M15" s="228">
        <v>14</v>
      </c>
      <c r="N15" s="227">
        <v>52.4</v>
      </c>
      <c r="O15" s="227">
        <v>50</v>
      </c>
      <c r="P15" s="9">
        <v>53</v>
      </c>
      <c r="Q15" s="221">
        <v>53.3</v>
      </c>
      <c r="R15" s="221">
        <v>54</v>
      </c>
      <c r="S15" s="147"/>
      <c r="T15" s="8">
        <f>540/10</f>
        <v>54</v>
      </c>
      <c r="U15" s="173" t="s">
        <v>16</v>
      </c>
      <c r="V15" s="174"/>
      <c r="W15">
        <f>SUM(V11:V15)</f>
        <v>0</v>
      </c>
      <c r="X15" s="108" t="s">
        <v>3</v>
      </c>
      <c r="Y15" s="104">
        <v>53.82</v>
      </c>
      <c r="Z15" s="109">
        <v>14</v>
      </c>
      <c r="AA15" s="5">
        <v>52.88</v>
      </c>
      <c r="AB15" s="6">
        <v>55.5</v>
      </c>
      <c r="AC15" s="115"/>
      <c r="AE15" s="124" t="s">
        <v>217</v>
      </c>
      <c r="AF15" s="125">
        <v>52.63</v>
      </c>
      <c r="AG15" s="126">
        <v>52.8</v>
      </c>
      <c r="AH15" s="127">
        <v>54.1</v>
      </c>
      <c r="AI15" s="146">
        <v>54</v>
      </c>
      <c r="AJ15" s="30" t="s">
        <v>42</v>
      </c>
      <c r="AK15" s="28">
        <f>(118+104)/4</f>
        <v>55.5</v>
      </c>
      <c r="AL15" s="26" t="s">
        <v>314</v>
      </c>
      <c r="AM15" s="25">
        <v>4</v>
      </c>
      <c r="AN15" s="9">
        <v>55</v>
      </c>
      <c r="AO15" s="5">
        <v>53.89</v>
      </c>
      <c r="AP15" s="6">
        <v>57.3</v>
      </c>
    </row>
    <row r="16" spans="2:42" ht="14.25" customHeight="1">
      <c r="B16" s="155" t="s">
        <v>34</v>
      </c>
      <c r="C16" s="28">
        <v>56.8</v>
      </c>
      <c r="D16" s="26" t="s">
        <v>255</v>
      </c>
      <c r="E16" s="28">
        <f>(110+112+118)/6</f>
        <v>56.666666666666664</v>
      </c>
      <c r="F16" s="112"/>
      <c r="G16" s="112"/>
      <c r="H16" s="112"/>
      <c r="I16" s="147"/>
      <c r="J16" s="223" t="s">
        <v>16</v>
      </c>
      <c r="K16" s="234">
        <v>54</v>
      </c>
      <c r="L16" s="227" t="s">
        <v>331</v>
      </c>
      <c r="M16" s="228">
        <v>10</v>
      </c>
      <c r="N16" s="227">
        <v>54</v>
      </c>
      <c r="O16" s="227">
        <v>58.5</v>
      </c>
      <c r="P16" s="9">
        <v>58.25</v>
      </c>
      <c r="Q16" s="222"/>
      <c r="R16" s="222"/>
      <c r="S16" s="147"/>
      <c r="T16" s="24">
        <f>332/6</f>
        <v>55.333333333333336</v>
      </c>
      <c r="U16" s="173" t="s">
        <v>27</v>
      </c>
      <c r="V16" s="176"/>
      <c r="W16">
        <f>SUM(V14:V16)</f>
        <v>0</v>
      </c>
      <c r="X16" s="108" t="s">
        <v>148</v>
      </c>
      <c r="Y16" s="104">
        <v>53.86</v>
      </c>
      <c r="Z16" s="109">
        <v>7</v>
      </c>
      <c r="AA16" s="5">
        <v>52.29</v>
      </c>
      <c r="AB16" s="6">
        <v>54.6</v>
      </c>
      <c r="AC16" s="110">
        <v>53.2</v>
      </c>
      <c r="AE16" s="124" t="s">
        <v>3</v>
      </c>
      <c r="AF16" s="125">
        <v>52.88</v>
      </c>
      <c r="AG16" s="126">
        <v>55.5</v>
      </c>
      <c r="AH16" s="129"/>
      <c r="AI16" s="146">
        <v>54.8</v>
      </c>
      <c r="AJ16" s="32" t="s">
        <v>10</v>
      </c>
      <c r="AK16" s="28">
        <f>(109+120+106)/6</f>
        <v>55.833333333333336</v>
      </c>
      <c r="AL16" s="26" t="s">
        <v>315</v>
      </c>
      <c r="AM16" s="25">
        <v>6</v>
      </c>
      <c r="AN16" s="9">
        <v>58.65</v>
      </c>
      <c r="AO16" s="5">
        <v>56.1</v>
      </c>
      <c r="AP16" s="6">
        <v>60.8</v>
      </c>
    </row>
    <row r="17" spans="2:42" ht="14.25" customHeight="1">
      <c r="B17" s="157" t="s">
        <v>241</v>
      </c>
      <c r="C17" s="28">
        <v>57.3</v>
      </c>
      <c r="D17" s="26" t="s">
        <v>254</v>
      </c>
      <c r="E17" s="112"/>
      <c r="F17" s="112"/>
      <c r="G17" s="112"/>
      <c r="H17" s="112"/>
      <c r="I17" s="147"/>
      <c r="J17" s="223" t="s">
        <v>27</v>
      </c>
      <c r="K17" s="234">
        <v>55.3</v>
      </c>
      <c r="L17" s="227" t="s">
        <v>332</v>
      </c>
      <c r="M17" s="228">
        <v>6</v>
      </c>
      <c r="N17" s="227">
        <v>50.9</v>
      </c>
      <c r="O17" s="227">
        <v>55.9</v>
      </c>
      <c r="P17" s="9">
        <v>52.17</v>
      </c>
      <c r="Q17" s="9">
        <v>52.17</v>
      </c>
      <c r="R17" s="9">
        <v>58.5</v>
      </c>
      <c r="S17" s="147"/>
      <c r="T17" s="147">
        <f>890/16</f>
        <v>55.625</v>
      </c>
      <c r="U17" s="173" t="s">
        <v>188</v>
      </c>
      <c r="V17" s="174"/>
      <c r="W17">
        <f>SUM(V10:V17)</f>
        <v>0</v>
      </c>
      <c r="X17" s="108" t="s">
        <v>42</v>
      </c>
      <c r="Y17" s="104">
        <v>55</v>
      </c>
      <c r="Z17" s="109">
        <v>7</v>
      </c>
      <c r="AA17" s="5">
        <v>53.89</v>
      </c>
      <c r="AB17" s="6">
        <v>57.3</v>
      </c>
      <c r="AC17" s="110">
        <v>55.7</v>
      </c>
      <c r="AE17" s="124" t="s">
        <v>195</v>
      </c>
      <c r="AF17" s="125">
        <v>53.33</v>
      </c>
      <c r="AG17" s="126">
        <v>54</v>
      </c>
      <c r="AH17" s="129"/>
      <c r="AI17" s="146">
        <v>56.8</v>
      </c>
      <c r="AJ17" s="11" t="s">
        <v>27</v>
      </c>
      <c r="AK17" s="28">
        <f>(110+115+118+48)/7</f>
        <v>55.857142857142854</v>
      </c>
      <c r="AL17" s="26" t="s">
        <v>316</v>
      </c>
      <c r="AM17" s="25">
        <v>7</v>
      </c>
      <c r="AN17" s="9">
        <v>52.17</v>
      </c>
      <c r="AO17" s="5">
        <v>52.21</v>
      </c>
      <c r="AP17" s="6">
        <v>58.5</v>
      </c>
    </row>
    <row r="18" spans="2:42" ht="14.25" customHeight="1">
      <c r="B18" s="155" t="s">
        <v>6</v>
      </c>
      <c r="C18" s="28">
        <v>58.3</v>
      </c>
      <c r="D18" s="26" t="s">
        <v>246</v>
      </c>
      <c r="E18" s="28">
        <v>63.3</v>
      </c>
      <c r="F18" s="9">
        <v>56.15</v>
      </c>
      <c r="G18" s="5">
        <v>52.2</v>
      </c>
      <c r="H18" s="6">
        <v>54.5</v>
      </c>
      <c r="I18" s="24"/>
      <c r="J18" s="223" t="s">
        <v>6</v>
      </c>
      <c r="K18" s="234">
        <v>55.6</v>
      </c>
      <c r="L18" s="227" t="s">
        <v>333</v>
      </c>
      <c r="M18" s="228">
        <v>16</v>
      </c>
      <c r="N18" s="227">
        <v>58.3</v>
      </c>
      <c r="O18" s="227">
        <v>63.3</v>
      </c>
      <c r="P18" s="235">
        <v>56.2</v>
      </c>
      <c r="Q18" s="235">
        <v>52.2</v>
      </c>
      <c r="R18" s="227">
        <v>54.5</v>
      </c>
      <c r="S18" s="24"/>
      <c r="T18" s="8">
        <f>224/4</f>
        <v>56</v>
      </c>
      <c r="U18" s="182" t="s">
        <v>273</v>
      </c>
      <c r="V18" s="181"/>
      <c r="W18">
        <v>224</v>
      </c>
      <c r="X18" s="7" t="s">
        <v>8</v>
      </c>
      <c r="Y18" s="104">
        <v>55.25</v>
      </c>
      <c r="Z18" s="109">
        <v>4</v>
      </c>
      <c r="AA18" s="116"/>
      <c r="AB18" s="117"/>
      <c r="AC18" s="118"/>
      <c r="AE18" s="124" t="s">
        <v>227</v>
      </c>
      <c r="AF18" s="125">
        <v>53.89</v>
      </c>
      <c r="AG18" s="126">
        <v>57.3</v>
      </c>
      <c r="AH18" s="127">
        <v>55.7</v>
      </c>
      <c r="AI18" s="146">
        <v>57.3</v>
      </c>
      <c r="AJ18" s="30" t="s">
        <v>34</v>
      </c>
      <c r="AK18" s="28">
        <f>(110+112+118)/6</f>
        <v>56.666666666666664</v>
      </c>
      <c r="AL18" s="26" t="s">
        <v>310</v>
      </c>
      <c r="AM18" s="25">
        <v>6</v>
      </c>
      <c r="AN18" s="31"/>
      <c r="AO18" s="31"/>
      <c r="AP18" s="31"/>
    </row>
    <row r="19" spans="2:42" ht="14.25" customHeight="1">
      <c r="B19" s="156" t="s">
        <v>204</v>
      </c>
      <c r="C19" s="28">
        <v>58.5</v>
      </c>
      <c r="D19" s="26" t="s">
        <v>254</v>
      </c>
      <c r="E19" s="112"/>
      <c r="F19" s="9">
        <v>59</v>
      </c>
      <c r="G19" s="5">
        <v>58</v>
      </c>
      <c r="H19" s="6">
        <v>56.8</v>
      </c>
      <c r="I19" s="24"/>
      <c r="J19" s="224" t="s">
        <v>204</v>
      </c>
      <c r="K19" s="234">
        <v>56</v>
      </c>
      <c r="L19" s="227" t="s">
        <v>334</v>
      </c>
      <c r="M19" s="228">
        <v>4</v>
      </c>
      <c r="N19" s="227">
        <v>58.5</v>
      </c>
      <c r="O19" s="222"/>
      <c r="P19" s="221">
        <v>59</v>
      </c>
      <c r="Q19" s="221">
        <v>58</v>
      </c>
      <c r="R19" s="221">
        <v>56.8</v>
      </c>
      <c r="S19" s="24"/>
      <c r="T19" s="8">
        <f>904/16</f>
        <v>56.5</v>
      </c>
      <c r="U19" s="173" t="s">
        <v>5</v>
      </c>
      <c r="V19" s="169"/>
      <c r="W19">
        <f>SUM(V12:V19)</f>
        <v>0</v>
      </c>
      <c r="X19" s="7" t="s">
        <v>215</v>
      </c>
      <c r="Y19" s="104">
        <v>56</v>
      </c>
      <c r="Z19" s="109">
        <v>8</v>
      </c>
      <c r="AA19" s="118"/>
      <c r="AB19" s="116"/>
      <c r="AC19" s="118"/>
      <c r="AD19" s="88"/>
      <c r="AE19" s="124" t="s">
        <v>136</v>
      </c>
      <c r="AF19" s="125">
        <v>54.57</v>
      </c>
      <c r="AG19" s="126">
        <v>53.1</v>
      </c>
      <c r="AH19" s="127">
        <v>55.5</v>
      </c>
      <c r="AI19" s="146">
        <v>58.5</v>
      </c>
      <c r="AJ19" s="32" t="s">
        <v>16</v>
      </c>
      <c r="AK19" s="28">
        <f>(121+117+112+61+115)/9</f>
        <v>58.444444444444443</v>
      </c>
      <c r="AL19" s="26" t="s">
        <v>255</v>
      </c>
      <c r="AM19" s="25">
        <v>9</v>
      </c>
      <c r="AN19" s="9">
        <v>58.25</v>
      </c>
      <c r="AO19" s="31"/>
      <c r="AP19" s="31"/>
    </row>
    <row r="20" spans="2:42" ht="14.25" customHeight="1">
      <c r="B20" s="156" t="s">
        <v>40</v>
      </c>
      <c r="C20" s="28">
        <v>59.3</v>
      </c>
      <c r="D20" s="26" t="s">
        <v>256</v>
      </c>
      <c r="E20" s="28">
        <f>(171+142)/4</f>
        <v>78.25</v>
      </c>
      <c r="F20" s="112"/>
      <c r="G20" s="112"/>
      <c r="H20" s="112"/>
      <c r="I20" s="147"/>
      <c r="J20" s="223" t="s">
        <v>5</v>
      </c>
      <c r="K20" s="234">
        <v>56.5</v>
      </c>
      <c r="L20" s="227" t="s">
        <v>335</v>
      </c>
      <c r="M20" s="228">
        <v>16</v>
      </c>
      <c r="N20" s="227">
        <v>53.7</v>
      </c>
      <c r="O20" s="227">
        <v>52.7</v>
      </c>
      <c r="P20" s="235">
        <v>52.9</v>
      </c>
      <c r="Q20" s="235">
        <v>54.6</v>
      </c>
      <c r="R20" s="227">
        <v>53.1</v>
      </c>
      <c r="S20" s="147"/>
      <c r="T20" s="24">
        <f>229/4</f>
        <v>57.25</v>
      </c>
      <c r="U20" s="185" t="s">
        <v>288</v>
      </c>
      <c r="V20" s="188"/>
      <c r="W20">
        <v>229</v>
      </c>
      <c r="X20" s="108" t="s">
        <v>184</v>
      </c>
      <c r="Y20" s="104">
        <v>56.15</v>
      </c>
      <c r="Z20" s="109">
        <v>14</v>
      </c>
      <c r="AA20" s="5">
        <v>52.2</v>
      </c>
      <c r="AB20" s="6">
        <v>54.5</v>
      </c>
      <c r="AC20" s="110">
        <v>57.4</v>
      </c>
      <c r="AD20" s="88"/>
      <c r="AE20" s="124" t="s">
        <v>218</v>
      </c>
      <c r="AF20" s="125">
        <v>55.22</v>
      </c>
      <c r="AG20" s="126">
        <v>67.8</v>
      </c>
      <c r="AH20" s="127"/>
      <c r="AI20" s="146">
        <v>59.3</v>
      </c>
      <c r="AJ20" s="32" t="s">
        <v>13</v>
      </c>
      <c r="AK20" s="28">
        <f>(116+61)/3</f>
        <v>59</v>
      </c>
      <c r="AL20" s="26" t="s">
        <v>317</v>
      </c>
      <c r="AM20" s="25">
        <v>3</v>
      </c>
      <c r="AN20" s="9">
        <v>62.88</v>
      </c>
      <c r="AO20" s="5">
        <v>55.22</v>
      </c>
      <c r="AP20" s="6">
        <v>67.8</v>
      </c>
    </row>
    <row r="21" spans="2:42" ht="14.25" customHeight="1">
      <c r="B21" s="157" t="s">
        <v>15</v>
      </c>
      <c r="C21" s="28">
        <v>60.2</v>
      </c>
      <c r="D21" s="26" t="s">
        <v>265</v>
      </c>
      <c r="E21" s="28">
        <f>(120+119+115+123+131+59+122)/13</f>
        <v>60.692307692307693</v>
      </c>
      <c r="F21" s="9">
        <v>61.78</v>
      </c>
      <c r="G21" s="5">
        <v>59.93</v>
      </c>
      <c r="H21" s="6">
        <v>64.900000000000006</v>
      </c>
      <c r="I21" s="24"/>
      <c r="J21" s="239" t="s">
        <v>288</v>
      </c>
      <c r="K21" s="234">
        <v>57.3</v>
      </c>
      <c r="L21" s="227" t="s">
        <v>254</v>
      </c>
      <c r="M21" s="228">
        <v>4</v>
      </c>
      <c r="N21" s="222"/>
      <c r="O21" s="222"/>
      <c r="P21" s="222"/>
      <c r="Q21" s="222"/>
      <c r="R21" s="222"/>
      <c r="S21" s="24"/>
      <c r="T21" s="24">
        <f>233/4</f>
        <v>58.25</v>
      </c>
      <c r="U21" s="186" t="s">
        <v>9</v>
      </c>
      <c r="V21" s="188"/>
      <c r="W21">
        <v>233</v>
      </c>
      <c r="X21" s="7" t="s">
        <v>16</v>
      </c>
      <c r="Y21" s="104">
        <v>58.25</v>
      </c>
      <c r="Z21" s="109">
        <v>4</v>
      </c>
      <c r="AA21" s="116"/>
      <c r="AB21" s="116"/>
      <c r="AC21" s="114"/>
      <c r="AD21" s="88"/>
      <c r="AE21" s="124" t="s">
        <v>228</v>
      </c>
      <c r="AF21" s="125">
        <v>55.91</v>
      </c>
      <c r="AG21" s="126">
        <v>55.8</v>
      </c>
      <c r="AH21" s="127">
        <v>55.8</v>
      </c>
      <c r="AI21" s="146">
        <v>60.2</v>
      </c>
      <c r="AJ21" s="32" t="s">
        <v>12</v>
      </c>
      <c r="AK21" s="28">
        <f>(113+127+120)/6</f>
        <v>60</v>
      </c>
      <c r="AL21" s="26" t="s">
        <v>265</v>
      </c>
      <c r="AM21" s="25">
        <v>6</v>
      </c>
      <c r="AN21" s="9">
        <v>60.5</v>
      </c>
      <c r="AO21" s="5">
        <v>58.82</v>
      </c>
      <c r="AP21" s="31"/>
    </row>
    <row r="22" spans="2:42" ht="14.25" customHeight="1">
      <c r="B22" s="156" t="s">
        <v>36</v>
      </c>
      <c r="C22" s="28">
        <v>61.5</v>
      </c>
      <c r="D22" s="26" t="s">
        <v>257</v>
      </c>
      <c r="E22" s="28">
        <f>(62+119+132+139+132+63+134)/12</f>
        <v>65.083333333333329</v>
      </c>
      <c r="F22" s="112"/>
      <c r="G22" s="112"/>
      <c r="H22" s="112"/>
      <c r="I22" s="147"/>
      <c r="J22" s="239" t="s">
        <v>9</v>
      </c>
      <c r="K22" s="234">
        <v>58.3</v>
      </c>
      <c r="L22" s="227" t="s">
        <v>254</v>
      </c>
      <c r="M22" s="228">
        <v>4</v>
      </c>
      <c r="N22" s="222"/>
      <c r="O22" s="227">
        <v>52.3</v>
      </c>
      <c r="P22" s="222"/>
      <c r="Q22" s="235">
        <v>56.8</v>
      </c>
      <c r="R22" s="9"/>
      <c r="S22" s="147"/>
      <c r="T22" s="8">
        <f>839/14</f>
        <v>59.928571428571431</v>
      </c>
      <c r="U22" s="185" t="s">
        <v>15</v>
      </c>
      <c r="V22" s="188"/>
      <c r="W22">
        <f>SUM(V16:V22)</f>
        <v>0</v>
      </c>
      <c r="X22" s="108" t="s">
        <v>10</v>
      </c>
      <c r="Y22" s="104">
        <v>58.65</v>
      </c>
      <c r="Z22" s="109">
        <v>14</v>
      </c>
      <c r="AA22" s="5">
        <v>56.1</v>
      </c>
      <c r="AB22" s="6">
        <v>60.8</v>
      </c>
      <c r="AC22" s="115"/>
      <c r="AD22" s="88"/>
      <c r="AE22" s="124" t="s">
        <v>10</v>
      </c>
      <c r="AF22" s="125">
        <v>56.1</v>
      </c>
      <c r="AG22" s="126">
        <v>60.8</v>
      </c>
      <c r="AH22" s="127"/>
      <c r="AI22" s="146">
        <v>61.5</v>
      </c>
      <c r="AJ22" s="32" t="s">
        <v>15</v>
      </c>
      <c r="AK22" s="28">
        <f>(120+119+115+123+131+59+122)/13</f>
        <v>60.692307692307693</v>
      </c>
      <c r="AL22" s="26" t="s">
        <v>245</v>
      </c>
      <c r="AM22" s="25">
        <v>13</v>
      </c>
      <c r="AN22" s="9">
        <v>61.78</v>
      </c>
      <c r="AO22" s="5">
        <v>59.93</v>
      </c>
      <c r="AP22" s="6">
        <v>64.900000000000006</v>
      </c>
    </row>
    <row r="23" spans="2:42" ht="14.25" customHeight="1">
      <c r="B23" s="158" t="s">
        <v>19</v>
      </c>
      <c r="C23" s="28">
        <v>61.5</v>
      </c>
      <c r="D23" s="26" t="s">
        <v>254</v>
      </c>
      <c r="E23" s="112"/>
      <c r="F23" s="112"/>
      <c r="G23" s="112"/>
      <c r="H23" s="112"/>
      <c r="I23" s="147"/>
      <c r="J23" s="223" t="s">
        <v>15</v>
      </c>
      <c r="K23" s="234">
        <v>59.9</v>
      </c>
      <c r="L23" s="227" t="s">
        <v>320</v>
      </c>
      <c r="M23" s="228">
        <v>14</v>
      </c>
      <c r="N23" s="227">
        <v>60.2</v>
      </c>
      <c r="O23" s="227">
        <v>60.7</v>
      </c>
      <c r="P23" s="9">
        <v>61.78</v>
      </c>
      <c r="Q23" s="221">
        <v>59.93</v>
      </c>
      <c r="R23" s="221">
        <v>64.900000000000006</v>
      </c>
      <c r="S23" s="147"/>
      <c r="T23" s="8">
        <f>1090/18</f>
        <v>60.555555555555557</v>
      </c>
      <c r="U23" s="192" t="s">
        <v>19</v>
      </c>
      <c r="V23" s="188"/>
      <c r="W23">
        <f>SUM(V15:V23)</f>
        <v>0</v>
      </c>
      <c r="X23" s="108" t="s">
        <v>216</v>
      </c>
      <c r="Y23" s="104">
        <v>66.67</v>
      </c>
      <c r="Z23" s="104">
        <v>66.67</v>
      </c>
      <c r="AA23" s="104">
        <v>66.67</v>
      </c>
      <c r="AB23" s="104">
        <v>66.67</v>
      </c>
      <c r="AC23" s="115"/>
      <c r="AD23" s="88"/>
      <c r="AE23" s="124" t="s">
        <v>229</v>
      </c>
      <c r="AF23" s="125">
        <v>56.33</v>
      </c>
      <c r="AG23" s="126">
        <v>62.8</v>
      </c>
      <c r="AH23" s="127"/>
      <c r="AI23" s="146">
        <v>61.5</v>
      </c>
      <c r="AJ23" s="33" t="s">
        <v>23</v>
      </c>
      <c r="AK23" s="28">
        <f>(126+120)/4</f>
        <v>61.5</v>
      </c>
      <c r="AL23" s="26" t="s">
        <v>306</v>
      </c>
      <c r="AM23" s="25">
        <v>4</v>
      </c>
      <c r="AN23" s="9">
        <v>64.5</v>
      </c>
      <c r="AO23" s="5">
        <v>62.25</v>
      </c>
      <c r="AP23" s="6">
        <v>65</v>
      </c>
    </row>
    <row r="24" spans="2:42" ht="14.25" customHeight="1">
      <c r="B24" s="157" t="s">
        <v>14</v>
      </c>
      <c r="C24" s="28">
        <v>61.6</v>
      </c>
      <c r="D24" s="26" t="s">
        <v>258</v>
      </c>
      <c r="E24" s="28">
        <f>(119+122+134+118+127+139+120+70)/15</f>
        <v>63.266666666666666</v>
      </c>
      <c r="F24" s="9">
        <v>64.45</v>
      </c>
      <c r="G24" s="5">
        <v>63.82</v>
      </c>
      <c r="H24" s="6">
        <v>63.1</v>
      </c>
      <c r="I24" s="147"/>
      <c r="J24" s="225" t="s">
        <v>19</v>
      </c>
      <c r="K24" s="234">
        <v>60.6</v>
      </c>
      <c r="L24" s="227" t="s">
        <v>336</v>
      </c>
      <c r="M24" s="228">
        <v>18</v>
      </c>
      <c r="N24" s="227">
        <v>61.5</v>
      </c>
      <c r="O24" s="222"/>
      <c r="P24" s="222"/>
      <c r="Q24" s="222"/>
      <c r="R24" s="222"/>
      <c r="S24" s="147"/>
      <c r="T24" s="8">
        <f>243/4</f>
        <v>60.75</v>
      </c>
      <c r="U24" s="198" t="s">
        <v>12</v>
      </c>
      <c r="V24" s="193"/>
      <c r="W24">
        <v>243</v>
      </c>
      <c r="X24" s="108" t="s">
        <v>217</v>
      </c>
      <c r="Y24" s="104">
        <v>60</v>
      </c>
      <c r="Z24" s="109">
        <v>6</v>
      </c>
      <c r="AA24" s="5">
        <v>52.63</v>
      </c>
      <c r="AB24" s="6">
        <v>52.8</v>
      </c>
      <c r="AC24" s="110">
        <v>54.1</v>
      </c>
      <c r="AD24" s="88"/>
      <c r="AE24" s="124" t="s">
        <v>230</v>
      </c>
      <c r="AF24" s="125">
        <v>56.67</v>
      </c>
      <c r="AG24" s="126">
        <v>60.5</v>
      </c>
      <c r="AH24" s="127"/>
      <c r="AI24" s="146">
        <v>61.6</v>
      </c>
      <c r="AJ24" s="7" t="s">
        <v>11</v>
      </c>
      <c r="AK24" s="28">
        <f>(111+125+128+126+127+67+129)/13</f>
        <v>62.53846153846154</v>
      </c>
      <c r="AL24" s="26" t="s">
        <v>310</v>
      </c>
      <c r="AM24" s="25">
        <v>13</v>
      </c>
      <c r="AN24" s="9"/>
      <c r="AO24" s="5"/>
      <c r="AP24" s="6"/>
    </row>
    <row r="25" spans="2:42" ht="14.25" customHeight="1">
      <c r="B25" s="156" t="s">
        <v>44</v>
      </c>
      <c r="C25" s="28">
        <v>61.8</v>
      </c>
      <c r="D25" s="26" t="s">
        <v>259</v>
      </c>
      <c r="E25" s="28">
        <f>(132+127+65+119)/7</f>
        <v>63.285714285714285</v>
      </c>
      <c r="F25" s="112"/>
      <c r="G25" s="112"/>
      <c r="H25" s="112"/>
      <c r="I25" s="147"/>
      <c r="J25" s="239" t="s">
        <v>12</v>
      </c>
      <c r="K25" s="234">
        <v>60.8</v>
      </c>
      <c r="L25" s="227" t="s">
        <v>254</v>
      </c>
      <c r="M25" s="228">
        <v>4</v>
      </c>
      <c r="N25" s="222"/>
      <c r="O25" s="221">
        <v>60</v>
      </c>
      <c r="P25" s="9">
        <v>60.5</v>
      </c>
      <c r="Q25" s="221">
        <v>58.8</v>
      </c>
      <c r="R25" s="222"/>
      <c r="S25" s="147"/>
      <c r="T25" s="8">
        <f>247/4</f>
        <v>61.75</v>
      </c>
      <c r="U25" s="185" t="s">
        <v>20</v>
      </c>
      <c r="V25" s="188"/>
      <c r="W25">
        <v>247</v>
      </c>
      <c r="X25" s="111" t="s">
        <v>12</v>
      </c>
      <c r="Y25" s="104">
        <v>60.5</v>
      </c>
      <c r="Z25" s="109">
        <v>10</v>
      </c>
      <c r="AA25" s="5">
        <v>58.82</v>
      </c>
      <c r="AB25" s="115"/>
      <c r="AC25" s="115"/>
      <c r="AD25" s="88"/>
      <c r="AE25" s="130" t="s">
        <v>9</v>
      </c>
      <c r="AF25" s="125">
        <v>56.83</v>
      </c>
      <c r="AG25" s="129"/>
      <c r="AH25" s="129"/>
      <c r="AI25" s="146">
        <v>61.8</v>
      </c>
      <c r="AJ25" s="32" t="s">
        <v>14</v>
      </c>
      <c r="AK25" s="28">
        <f>(119+122+134+118+127+139+120+70)/15</f>
        <v>63.266666666666666</v>
      </c>
      <c r="AL25" s="26" t="s">
        <v>242</v>
      </c>
      <c r="AM25" s="25">
        <v>15</v>
      </c>
      <c r="AN25" s="9">
        <v>64.45</v>
      </c>
      <c r="AO25" s="5">
        <v>63.82</v>
      </c>
      <c r="AP25" s="6">
        <v>63.1</v>
      </c>
    </row>
    <row r="26" spans="2:42" ht="14.25" customHeight="1">
      <c r="B26" s="157" t="s">
        <v>35</v>
      </c>
      <c r="C26" s="28">
        <v>62.3</v>
      </c>
      <c r="D26" s="26" t="s">
        <v>260</v>
      </c>
      <c r="E26" s="28">
        <f>(122+133+131+125)/8</f>
        <v>63.875</v>
      </c>
      <c r="F26" s="9">
        <v>67.77</v>
      </c>
      <c r="G26" s="5">
        <v>66.12</v>
      </c>
      <c r="H26" s="112"/>
      <c r="I26" s="24"/>
      <c r="J26" s="239" t="s">
        <v>20</v>
      </c>
      <c r="K26" s="234">
        <v>61.8</v>
      </c>
      <c r="L26" s="227" t="s">
        <v>254</v>
      </c>
      <c r="M26" s="228">
        <v>4</v>
      </c>
      <c r="N26" s="222"/>
      <c r="O26" s="227">
        <v>81.3</v>
      </c>
      <c r="P26" s="222"/>
      <c r="Q26" s="222"/>
      <c r="R26" s="222"/>
      <c r="S26" s="24"/>
      <c r="T26" s="8">
        <f>378/6</f>
        <v>63</v>
      </c>
      <c r="U26" s="185" t="s">
        <v>291</v>
      </c>
      <c r="V26" s="188"/>
      <c r="W26">
        <f>SUM(V24:V26)</f>
        <v>0</v>
      </c>
      <c r="X26" s="108" t="s">
        <v>43</v>
      </c>
      <c r="Y26" s="104">
        <v>61.25</v>
      </c>
      <c r="Z26" s="109">
        <v>8</v>
      </c>
      <c r="AA26" s="5">
        <v>57.14</v>
      </c>
      <c r="AB26" s="6">
        <v>65.3</v>
      </c>
      <c r="AC26" s="115"/>
      <c r="AD26" s="88"/>
      <c r="AE26" s="48" t="s">
        <v>43</v>
      </c>
      <c r="AF26" s="125">
        <v>57.14</v>
      </c>
      <c r="AG26" s="126">
        <v>65.3</v>
      </c>
      <c r="AH26" s="127"/>
      <c r="AI26" s="146">
        <v>62.3</v>
      </c>
      <c r="AJ26" s="34" t="s">
        <v>44</v>
      </c>
      <c r="AK26" s="28">
        <f>(132+127+65+119)/7</f>
        <v>63.285714285714285</v>
      </c>
      <c r="AL26" s="26" t="s">
        <v>310</v>
      </c>
      <c r="AM26" s="25">
        <v>7</v>
      </c>
      <c r="AN26" s="31"/>
      <c r="AO26" s="31"/>
      <c r="AP26" s="31"/>
    </row>
    <row r="27" spans="2:42" ht="14.25" customHeight="1">
      <c r="B27" s="156" t="s">
        <v>11</v>
      </c>
      <c r="C27" s="28">
        <v>62.8</v>
      </c>
      <c r="D27" s="26" t="s">
        <v>261</v>
      </c>
      <c r="E27" s="28">
        <f>(111+125+128+126+127+67+129)/13</f>
        <v>62.53846153846154</v>
      </c>
      <c r="F27" s="112"/>
      <c r="G27" s="112"/>
      <c r="H27" s="112"/>
      <c r="I27" s="147"/>
      <c r="J27" s="239" t="s">
        <v>291</v>
      </c>
      <c r="K27" s="234">
        <v>63</v>
      </c>
      <c r="L27" s="227" t="s">
        <v>254</v>
      </c>
      <c r="M27" s="228">
        <v>6</v>
      </c>
      <c r="N27" s="222"/>
      <c r="O27" s="222"/>
      <c r="P27" s="222"/>
      <c r="Q27" s="222"/>
      <c r="R27" s="222"/>
      <c r="S27" s="147"/>
      <c r="T27" s="8">
        <f>1011/16</f>
        <v>63.1875</v>
      </c>
      <c r="U27" s="192" t="s">
        <v>189</v>
      </c>
      <c r="V27" s="191"/>
      <c r="W27">
        <f>SUM(V20:V27)</f>
        <v>0</v>
      </c>
      <c r="X27" s="108" t="s">
        <v>206</v>
      </c>
      <c r="Y27" s="104">
        <v>61.25</v>
      </c>
      <c r="Z27" s="109">
        <v>8</v>
      </c>
      <c r="AA27" s="112"/>
      <c r="AB27" s="113"/>
      <c r="AC27" s="110">
        <v>57.4</v>
      </c>
      <c r="AD27" s="88"/>
      <c r="AE27" s="131" t="s">
        <v>12</v>
      </c>
      <c r="AF27" s="125">
        <v>58.82</v>
      </c>
      <c r="AG27" s="129"/>
      <c r="AH27" s="129"/>
      <c r="AI27" s="146">
        <v>62.8</v>
      </c>
      <c r="AJ27" s="11" t="s">
        <v>6</v>
      </c>
      <c r="AK27" s="28">
        <v>63.3</v>
      </c>
      <c r="AL27" s="26" t="s">
        <v>318</v>
      </c>
      <c r="AM27" s="25">
        <v>10</v>
      </c>
      <c r="AN27" s="9">
        <v>56.15</v>
      </c>
      <c r="AO27" s="5">
        <v>52.2</v>
      </c>
      <c r="AP27" s="6">
        <v>54.5</v>
      </c>
    </row>
    <row r="28" spans="2:42" ht="14.25" customHeight="1">
      <c r="B28" s="156" t="s">
        <v>203</v>
      </c>
      <c r="C28" s="28">
        <v>62.8</v>
      </c>
      <c r="D28" s="26" t="s">
        <v>254</v>
      </c>
      <c r="E28" s="112"/>
      <c r="F28" s="9">
        <v>68.67</v>
      </c>
      <c r="G28" s="5">
        <v>61.73</v>
      </c>
      <c r="H28" s="6">
        <v>63.2</v>
      </c>
      <c r="I28" s="24"/>
      <c r="J28" s="239" t="s">
        <v>23</v>
      </c>
      <c r="K28" s="234">
        <v>63</v>
      </c>
      <c r="L28" s="227" t="s">
        <v>254</v>
      </c>
      <c r="M28" s="228">
        <v>10</v>
      </c>
      <c r="N28" s="222"/>
      <c r="O28" s="221">
        <v>61.5</v>
      </c>
      <c r="P28" s="221">
        <v>64.5</v>
      </c>
      <c r="Q28" s="221">
        <v>62.3</v>
      </c>
      <c r="R28" s="9">
        <v>65</v>
      </c>
      <c r="S28" s="24"/>
      <c r="T28" s="8">
        <f>253/4</f>
        <v>63.25</v>
      </c>
      <c r="U28" s="197" t="s">
        <v>43</v>
      </c>
      <c r="V28" s="188"/>
      <c r="W28">
        <v>253</v>
      </c>
      <c r="X28" s="108" t="s">
        <v>15</v>
      </c>
      <c r="Y28" s="104">
        <v>61.78</v>
      </c>
      <c r="Z28" s="109">
        <v>9</v>
      </c>
      <c r="AA28" s="5">
        <v>59.93</v>
      </c>
      <c r="AB28" s="6">
        <v>64.900000000000006</v>
      </c>
      <c r="AC28" s="110">
        <v>64.8</v>
      </c>
      <c r="AD28" s="88"/>
      <c r="AE28" s="124" t="s">
        <v>231</v>
      </c>
      <c r="AF28" s="125">
        <v>59.17</v>
      </c>
      <c r="AG28" s="126">
        <v>62.7</v>
      </c>
      <c r="AH28" s="127"/>
      <c r="AI28" s="146">
        <v>62.8</v>
      </c>
      <c r="AJ28" s="35" t="s">
        <v>35</v>
      </c>
      <c r="AK28" s="28">
        <f>(122+133+131+125)/8</f>
        <v>63.875</v>
      </c>
      <c r="AL28" s="26" t="s">
        <v>317</v>
      </c>
      <c r="AM28" s="25">
        <v>8</v>
      </c>
      <c r="AN28" s="9">
        <v>67.77</v>
      </c>
      <c r="AO28" s="5">
        <v>66.12</v>
      </c>
      <c r="AP28" s="31"/>
    </row>
    <row r="29" spans="2:42" ht="14.25" customHeight="1">
      <c r="B29" s="159" t="s">
        <v>185</v>
      </c>
      <c r="C29" s="28">
        <v>62.8</v>
      </c>
      <c r="D29" s="26" t="s">
        <v>254</v>
      </c>
      <c r="E29" s="112"/>
      <c r="F29" s="112"/>
      <c r="G29" s="112"/>
      <c r="H29" s="112"/>
      <c r="I29" s="24"/>
      <c r="J29" s="223" t="s">
        <v>35</v>
      </c>
      <c r="K29" s="234">
        <v>63.2</v>
      </c>
      <c r="L29" s="227" t="s">
        <v>337</v>
      </c>
      <c r="M29" s="228">
        <v>16</v>
      </c>
      <c r="N29" s="227">
        <v>62.3</v>
      </c>
      <c r="O29" s="227">
        <v>63.9</v>
      </c>
      <c r="P29" s="235">
        <v>57.8</v>
      </c>
      <c r="Q29" s="235">
        <v>66.099999999999994</v>
      </c>
      <c r="R29" s="222"/>
      <c r="S29" s="24"/>
      <c r="T29" s="22">
        <f>633/10</f>
        <v>63.3</v>
      </c>
      <c r="U29" s="199" t="s">
        <v>23</v>
      </c>
      <c r="V29" s="201"/>
      <c r="W29">
        <f>SUM(V25:V29)</f>
        <v>0</v>
      </c>
      <c r="X29" s="108" t="s">
        <v>218</v>
      </c>
      <c r="Y29" s="104">
        <v>62.88</v>
      </c>
      <c r="Z29" s="109">
        <v>8</v>
      </c>
      <c r="AA29" s="5">
        <v>55.22</v>
      </c>
      <c r="AB29" s="6">
        <v>67.8</v>
      </c>
      <c r="AC29" s="115"/>
      <c r="AD29" s="88"/>
      <c r="AE29" s="124" t="s">
        <v>232</v>
      </c>
      <c r="AF29" s="125">
        <v>59.86</v>
      </c>
      <c r="AG29" s="126">
        <v>61.4</v>
      </c>
      <c r="AH29" s="127">
        <v>60.5</v>
      </c>
      <c r="AI29" s="146">
        <v>62.8</v>
      </c>
      <c r="AJ29" s="34" t="s">
        <v>36</v>
      </c>
      <c r="AK29" s="28">
        <f>(62+119+132+139+132+63+134)/12</f>
        <v>65.083333333333329</v>
      </c>
      <c r="AL29" s="26" t="s">
        <v>310</v>
      </c>
      <c r="AM29" s="25">
        <v>12</v>
      </c>
      <c r="AN29" s="31"/>
      <c r="AO29" s="31"/>
      <c r="AP29" s="31"/>
    </row>
    <row r="30" spans="2:42" ht="14.25" customHeight="1">
      <c r="B30" s="156" t="s">
        <v>208</v>
      </c>
      <c r="C30" s="28">
        <v>63</v>
      </c>
      <c r="D30" s="26" t="s">
        <v>254</v>
      </c>
      <c r="E30" s="112"/>
      <c r="F30" s="9">
        <v>66.67</v>
      </c>
      <c r="G30" s="112"/>
      <c r="H30" s="112"/>
      <c r="I30" s="147"/>
      <c r="J30" s="240" t="s">
        <v>43</v>
      </c>
      <c r="K30" s="234">
        <v>63.3</v>
      </c>
      <c r="L30" s="227" t="s">
        <v>254</v>
      </c>
      <c r="M30" s="228">
        <v>4</v>
      </c>
      <c r="N30" s="222"/>
      <c r="O30" s="227">
        <v>65.5</v>
      </c>
      <c r="P30" s="9">
        <v>61.3</v>
      </c>
      <c r="Q30" s="9">
        <v>57.1</v>
      </c>
      <c r="R30" s="9">
        <v>65.3</v>
      </c>
      <c r="S30" s="147"/>
      <c r="T30" s="8">
        <f>254/4</f>
        <v>63.5</v>
      </c>
      <c r="U30" s="185" t="s">
        <v>290</v>
      </c>
      <c r="V30" s="188"/>
      <c r="W30">
        <v>254</v>
      </c>
      <c r="X30" s="7" t="s">
        <v>37</v>
      </c>
      <c r="Y30" s="104">
        <v>64.25</v>
      </c>
      <c r="Z30" s="109">
        <v>8</v>
      </c>
      <c r="AA30" s="114"/>
      <c r="AB30" s="114"/>
      <c r="AC30" s="114"/>
      <c r="AD30" s="88"/>
      <c r="AE30" s="124" t="s">
        <v>15</v>
      </c>
      <c r="AF30" s="125">
        <v>59.93</v>
      </c>
      <c r="AG30" s="126">
        <v>64.900000000000006</v>
      </c>
      <c r="AH30" s="127">
        <v>64.8</v>
      </c>
      <c r="AI30" s="146">
        <v>63</v>
      </c>
      <c r="AJ30" s="35" t="s">
        <v>43</v>
      </c>
      <c r="AK30" s="28">
        <f>(131+131)/4</f>
        <v>65.5</v>
      </c>
      <c r="AL30" s="26" t="s">
        <v>319</v>
      </c>
      <c r="AM30" s="25">
        <v>4</v>
      </c>
      <c r="AN30" s="9">
        <v>61.25</v>
      </c>
      <c r="AO30" s="5">
        <v>57.14</v>
      </c>
      <c r="AP30" s="6">
        <v>65.3</v>
      </c>
    </row>
    <row r="31" spans="2:42" ht="14.25" customHeight="1">
      <c r="B31" s="156" t="s">
        <v>206</v>
      </c>
      <c r="C31" s="28">
        <v>63.5</v>
      </c>
      <c r="D31" s="26" t="s">
        <v>254</v>
      </c>
      <c r="E31" s="112"/>
      <c r="F31" s="9">
        <v>61.25</v>
      </c>
      <c r="G31" s="112"/>
      <c r="H31" s="112"/>
      <c r="I31" s="24"/>
      <c r="J31" s="239" t="s">
        <v>290</v>
      </c>
      <c r="K31" s="234">
        <v>63.5</v>
      </c>
      <c r="L31" s="227" t="s">
        <v>254</v>
      </c>
      <c r="M31" s="228">
        <v>4</v>
      </c>
      <c r="N31" s="222"/>
      <c r="O31" s="222"/>
      <c r="P31" s="222"/>
      <c r="Q31" s="222"/>
      <c r="R31" s="222"/>
      <c r="S31" s="24"/>
      <c r="T31" s="8">
        <f>907/14</f>
        <v>64.785714285714292</v>
      </c>
      <c r="U31" s="192" t="s">
        <v>17</v>
      </c>
      <c r="V31" s="193"/>
      <c r="W31">
        <f>SUM(V25:V31)</f>
        <v>0</v>
      </c>
      <c r="X31" s="108" t="s">
        <v>155</v>
      </c>
      <c r="Y31" s="104">
        <v>64.45</v>
      </c>
      <c r="Z31" s="109">
        <v>18</v>
      </c>
      <c r="AA31" s="5">
        <v>63.82</v>
      </c>
      <c r="AB31" s="6">
        <v>63.1</v>
      </c>
      <c r="AC31" s="110">
        <v>61.1</v>
      </c>
      <c r="AD31" s="88"/>
      <c r="AE31" s="48" t="s">
        <v>233</v>
      </c>
      <c r="AF31" s="125">
        <v>60</v>
      </c>
      <c r="AG31" s="129"/>
      <c r="AH31" s="129"/>
      <c r="AI31" s="146">
        <v>63.5</v>
      </c>
      <c r="AJ31" s="34" t="s">
        <v>37</v>
      </c>
      <c r="AK31" s="28">
        <f>(132+132)/4</f>
        <v>66</v>
      </c>
      <c r="AL31" s="26" t="s">
        <v>307</v>
      </c>
      <c r="AM31" s="25">
        <v>4</v>
      </c>
      <c r="AN31" s="9">
        <v>64.25</v>
      </c>
      <c r="AO31" s="31"/>
      <c r="AP31" s="31"/>
    </row>
    <row r="32" spans="2:42" ht="14.25" customHeight="1">
      <c r="B32" s="155" t="s">
        <v>17</v>
      </c>
      <c r="C32" s="28">
        <v>64.599999999999994</v>
      </c>
      <c r="D32" s="26" t="s">
        <v>259</v>
      </c>
      <c r="E32" s="28">
        <f>(132+134+132+127+134+133+130+139+129)/18</f>
        <v>66.111111111111114</v>
      </c>
      <c r="F32" s="112"/>
      <c r="G32" s="112"/>
      <c r="H32" s="112"/>
      <c r="I32" s="24"/>
      <c r="J32" s="223" t="s">
        <v>17</v>
      </c>
      <c r="K32" s="234">
        <v>64.8</v>
      </c>
      <c r="L32" s="227" t="s">
        <v>327</v>
      </c>
      <c r="M32" s="228">
        <v>14</v>
      </c>
      <c r="N32" s="227">
        <v>64.599999999999994</v>
      </c>
      <c r="O32" s="227">
        <v>66.099999999999994</v>
      </c>
      <c r="P32" s="222"/>
      <c r="Q32" s="222"/>
      <c r="R32" s="222"/>
      <c r="S32" s="167"/>
      <c r="T32" s="8">
        <f>1205/18</f>
        <v>66.944444444444443</v>
      </c>
      <c r="U32" s="191" t="s">
        <v>14</v>
      </c>
      <c r="V32" s="188"/>
      <c r="W32">
        <f>SUM(V24:V32)</f>
        <v>0</v>
      </c>
      <c r="X32" s="108" t="s">
        <v>193</v>
      </c>
      <c r="Y32" s="104">
        <v>64.5</v>
      </c>
      <c r="Z32" s="109">
        <v>6</v>
      </c>
      <c r="AA32" s="5">
        <v>62.25</v>
      </c>
      <c r="AB32" s="6">
        <v>65</v>
      </c>
      <c r="AC32" s="115"/>
      <c r="AD32" s="88"/>
      <c r="AE32" s="124" t="s">
        <v>162</v>
      </c>
      <c r="AF32" s="125">
        <v>61.73</v>
      </c>
      <c r="AG32" s="126">
        <v>63.2</v>
      </c>
      <c r="AH32" s="127">
        <v>62.8</v>
      </c>
      <c r="AI32" s="146">
        <v>64.599999999999994</v>
      </c>
      <c r="AJ32" s="36" t="s">
        <v>17</v>
      </c>
      <c r="AK32" s="28">
        <f>(132+134+132+127+134+133+130+139+129)/18</f>
        <v>66.111111111111114</v>
      </c>
      <c r="AL32" s="26" t="s">
        <v>310</v>
      </c>
      <c r="AM32" s="25">
        <v>18</v>
      </c>
      <c r="AN32" s="9"/>
      <c r="AO32" s="5"/>
      <c r="AP32" s="31"/>
    </row>
    <row r="33" spans="2:42" ht="14.25" customHeight="1">
      <c r="B33" s="157" t="s">
        <v>24</v>
      </c>
      <c r="C33" s="28">
        <v>69</v>
      </c>
      <c r="D33" s="26" t="s">
        <v>262</v>
      </c>
      <c r="E33" s="28">
        <f>(131+135+136+142+135)/10</f>
        <v>67.900000000000006</v>
      </c>
      <c r="F33" s="9">
        <v>68.2</v>
      </c>
      <c r="G33" s="5">
        <v>68.849999999999994</v>
      </c>
      <c r="H33" s="112"/>
      <c r="I33" s="24"/>
      <c r="J33" s="223" t="s">
        <v>14</v>
      </c>
      <c r="K33" s="234">
        <v>66.900000000000006</v>
      </c>
      <c r="L33" s="227" t="s">
        <v>338</v>
      </c>
      <c r="M33" s="228">
        <v>18</v>
      </c>
      <c r="N33" s="227">
        <v>61.6</v>
      </c>
      <c r="O33" s="227">
        <v>63.3</v>
      </c>
      <c r="P33" s="235">
        <v>64.5</v>
      </c>
      <c r="Q33" s="235">
        <v>63.8</v>
      </c>
      <c r="R33" s="227">
        <v>63.1</v>
      </c>
      <c r="S33" s="24"/>
      <c r="T33" s="24">
        <f>278/4</f>
        <v>69.5</v>
      </c>
      <c r="U33" s="170" t="s">
        <v>269</v>
      </c>
      <c r="V33" s="172"/>
      <c r="W33">
        <v>278</v>
      </c>
      <c r="X33" s="111" t="s">
        <v>219</v>
      </c>
      <c r="Y33" s="104">
        <v>66.67</v>
      </c>
      <c r="Z33" s="109">
        <v>6</v>
      </c>
      <c r="AA33" s="114"/>
      <c r="AB33" s="114"/>
      <c r="AC33" s="114"/>
      <c r="AD33" s="88"/>
      <c r="AE33" s="124" t="s">
        <v>234</v>
      </c>
      <c r="AF33" s="125">
        <v>62</v>
      </c>
      <c r="AG33" s="126">
        <v>61.5</v>
      </c>
      <c r="AH33" s="127">
        <v>64.900000000000006</v>
      </c>
      <c r="AI33" s="146">
        <v>69</v>
      </c>
      <c r="AJ33" s="32" t="s">
        <v>19</v>
      </c>
      <c r="AK33" s="28">
        <f>(149+129+134+128+133+123+73+126)/15</f>
        <v>66.333333333333329</v>
      </c>
      <c r="AL33" s="26" t="s">
        <v>310</v>
      </c>
      <c r="AM33" s="25">
        <v>15</v>
      </c>
      <c r="AN33" s="31"/>
      <c r="AO33" s="31"/>
      <c r="AP33" s="31"/>
    </row>
    <row r="34" spans="2:42" ht="14.25" customHeight="1">
      <c r="B34" s="156" t="s">
        <v>207</v>
      </c>
      <c r="C34" s="28">
        <v>71.3</v>
      </c>
      <c r="D34" s="26" t="s">
        <v>254</v>
      </c>
      <c r="E34" s="112"/>
      <c r="F34" s="112"/>
      <c r="G34" s="112"/>
      <c r="H34" s="112"/>
      <c r="I34" s="24"/>
      <c r="J34" s="224" t="s">
        <v>11</v>
      </c>
      <c r="K34" s="234">
        <v>69.5</v>
      </c>
      <c r="L34" s="227" t="s">
        <v>339</v>
      </c>
      <c r="M34" s="228">
        <v>4</v>
      </c>
      <c r="N34" s="227">
        <v>62.8</v>
      </c>
      <c r="O34" s="227">
        <v>62.5</v>
      </c>
      <c r="P34" s="222"/>
      <c r="Q34" s="222"/>
      <c r="R34" s="222"/>
      <c r="S34" s="24"/>
      <c r="T34" s="24">
        <f>843/12</f>
        <v>70.25</v>
      </c>
      <c r="U34" s="198" t="s">
        <v>274</v>
      </c>
      <c r="V34" s="193"/>
      <c r="W34">
        <f>SUM(V29:V34)</f>
        <v>0</v>
      </c>
      <c r="X34" s="7" t="s">
        <v>220</v>
      </c>
      <c r="Y34" s="104">
        <v>66.67</v>
      </c>
      <c r="Z34" s="109">
        <v>3</v>
      </c>
      <c r="AA34" s="114"/>
      <c r="AB34" s="114"/>
      <c r="AC34" s="114"/>
      <c r="AD34" s="88"/>
      <c r="AE34" s="124" t="s">
        <v>193</v>
      </c>
      <c r="AF34" s="125">
        <v>62.25</v>
      </c>
      <c r="AG34" s="126">
        <v>65</v>
      </c>
      <c r="AH34" s="127"/>
      <c r="AI34" s="146">
        <v>71.3</v>
      </c>
      <c r="AJ34" s="33" t="s">
        <v>24</v>
      </c>
      <c r="AK34" s="28">
        <f>(131+135+136+142+135)/10</f>
        <v>67.900000000000006</v>
      </c>
      <c r="AL34" s="26" t="s">
        <v>320</v>
      </c>
      <c r="AM34" s="25">
        <v>10</v>
      </c>
      <c r="AN34" s="9">
        <v>68.2</v>
      </c>
      <c r="AO34" s="5">
        <v>68.849999999999994</v>
      </c>
      <c r="AP34" s="31"/>
    </row>
    <row r="35" spans="2:42" ht="14.25" customHeight="1">
      <c r="B35" s="157" t="s">
        <v>41</v>
      </c>
      <c r="C35" s="28">
        <v>74.8</v>
      </c>
      <c r="D35" s="26" t="s">
        <v>263</v>
      </c>
      <c r="E35" s="28">
        <f>(137+150+154)/6</f>
        <v>73.5</v>
      </c>
      <c r="F35" s="9">
        <v>75.33</v>
      </c>
      <c r="G35" s="5">
        <v>75.5</v>
      </c>
      <c r="H35" s="112"/>
      <c r="I35" s="24"/>
      <c r="J35" s="239" t="s">
        <v>274</v>
      </c>
      <c r="K35" s="234">
        <v>70.3</v>
      </c>
      <c r="L35" s="227" t="s">
        <v>254</v>
      </c>
      <c r="M35" s="228">
        <v>12</v>
      </c>
      <c r="N35" s="222"/>
      <c r="O35" s="222"/>
      <c r="P35" s="222"/>
      <c r="Q35" s="222"/>
      <c r="R35" s="222"/>
      <c r="S35" s="24"/>
      <c r="T35" s="8">
        <f>861/12</f>
        <v>71.75</v>
      </c>
      <c r="U35" s="185" t="s">
        <v>24</v>
      </c>
      <c r="V35" s="188"/>
      <c r="W35">
        <f>SUM(V30:V35)</f>
        <v>0</v>
      </c>
      <c r="X35" s="108" t="s">
        <v>35</v>
      </c>
      <c r="Y35" s="104">
        <v>67.77</v>
      </c>
      <c r="Z35" s="109">
        <v>14</v>
      </c>
      <c r="AA35" s="5">
        <v>66.12</v>
      </c>
      <c r="AB35" s="115"/>
      <c r="AC35" s="115"/>
      <c r="AD35" s="88"/>
      <c r="AE35" s="124" t="s">
        <v>235</v>
      </c>
      <c r="AF35" s="125">
        <v>62.4</v>
      </c>
      <c r="AG35" s="126">
        <v>69</v>
      </c>
      <c r="AH35" s="127"/>
      <c r="AI35" s="146">
        <v>74.8</v>
      </c>
      <c r="AJ35" s="37" t="s">
        <v>29</v>
      </c>
      <c r="AK35" s="28">
        <f>(143+139+135+153+157+78+144)/13</f>
        <v>73</v>
      </c>
      <c r="AL35" s="26" t="s">
        <v>249</v>
      </c>
      <c r="AM35" s="25">
        <v>13</v>
      </c>
      <c r="AN35" s="9">
        <v>72.64</v>
      </c>
      <c r="AO35" s="5">
        <v>71.63</v>
      </c>
      <c r="AP35" s="31"/>
    </row>
    <row r="36" spans="2:42" ht="14.25" customHeight="1">
      <c r="B36" s="158" t="s">
        <v>194</v>
      </c>
      <c r="C36" s="28">
        <v>75</v>
      </c>
      <c r="D36" s="26" t="s">
        <v>254</v>
      </c>
      <c r="E36" s="112"/>
      <c r="F36" s="31">
        <v>72.3</v>
      </c>
      <c r="G36" s="112"/>
      <c r="H36" s="112"/>
      <c r="I36" s="24"/>
      <c r="J36" s="223" t="s">
        <v>24</v>
      </c>
      <c r="K36" s="234">
        <v>71.8</v>
      </c>
      <c r="L36" s="227" t="s">
        <v>340</v>
      </c>
      <c r="M36" s="228">
        <v>12</v>
      </c>
      <c r="N36" s="227">
        <v>69</v>
      </c>
      <c r="O36" s="227">
        <v>67.900000000000006</v>
      </c>
      <c r="P36" s="9">
        <v>68.2</v>
      </c>
      <c r="Q36" s="221">
        <v>68.849999999999994</v>
      </c>
      <c r="R36" s="221"/>
      <c r="S36" s="24"/>
      <c r="T36" s="8">
        <f>881/12</f>
        <v>73.416666666666671</v>
      </c>
      <c r="U36" s="191" t="s">
        <v>41</v>
      </c>
      <c r="V36" s="193"/>
      <c r="W36">
        <f>SUM(V31:V36)</f>
        <v>0</v>
      </c>
      <c r="X36" s="111" t="s">
        <v>24</v>
      </c>
      <c r="Y36" s="104">
        <v>68.2</v>
      </c>
      <c r="Z36" s="109">
        <v>15</v>
      </c>
      <c r="AA36" s="5">
        <v>68.849999999999994</v>
      </c>
      <c r="AB36" s="115"/>
      <c r="AC36" s="115"/>
      <c r="AD36" s="88"/>
      <c r="AE36" s="124" t="s">
        <v>155</v>
      </c>
      <c r="AF36" s="125">
        <v>63.82</v>
      </c>
      <c r="AG36" s="126">
        <v>63.1</v>
      </c>
      <c r="AH36" s="127">
        <v>61.1</v>
      </c>
      <c r="AI36" s="146">
        <v>75</v>
      </c>
      <c r="AJ36" s="37" t="s">
        <v>41</v>
      </c>
      <c r="AK36" s="28">
        <f>(137+150+154)/6</f>
        <v>73.5</v>
      </c>
      <c r="AL36" s="26" t="s">
        <v>321</v>
      </c>
      <c r="AM36" s="25">
        <v>6</v>
      </c>
      <c r="AN36" s="9">
        <v>75.33</v>
      </c>
      <c r="AO36" s="5">
        <v>75.5</v>
      </c>
      <c r="AP36" s="31"/>
    </row>
    <row r="37" spans="2:42" ht="14.25" customHeight="1">
      <c r="B37" s="157" t="s">
        <v>29</v>
      </c>
      <c r="C37" s="28">
        <v>75.599999999999994</v>
      </c>
      <c r="D37" s="26" t="s">
        <v>248</v>
      </c>
      <c r="E37" s="28">
        <f>(143+139+135+153+157+78+144)/13</f>
        <v>73</v>
      </c>
      <c r="F37" s="9">
        <v>72.64</v>
      </c>
      <c r="G37" s="5">
        <v>71.63</v>
      </c>
      <c r="H37" s="112"/>
      <c r="I37" s="24"/>
      <c r="J37" s="223" t="s">
        <v>41</v>
      </c>
      <c r="K37" s="234">
        <v>73.400000000000006</v>
      </c>
      <c r="L37" s="227" t="s">
        <v>341</v>
      </c>
      <c r="M37" s="228">
        <v>12</v>
      </c>
      <c r="N37" s="227">
        <v>74.8</v>
      </c>
      <c r="O37" s="227">
        <v>73.5</v>
      </c>
      <c r="P37" s="235">
        <v>75.3</v>
      </c>
      <c r="Q37" s="235">
        <v>75.5</v>
      </c>
      <c r="R37" s="222"/>
      <c r="S37" s="24"/>
      <c r="T37" s="8">
        <f>1045/14</f>
        <v>74.642857142857139</v>
      </c>
      <c r="U37" s="192" t="s">
        <v>271</v>
      </c>
      <c r="V37" s="191"/>
      <c r="W37">
        <f>SUM(V30:V37)</f>
        <v>0</v>
      </c>
      <c r="X37" s="108" t="s">
        <v>221</v>
      </c>
      <c r="Y37" s="104">
        <v>68.67</v>
      </c>
      <c r="Z37" s="109">
        <v>3</v>
      </c>
      <c r="AA37" s="5">
        <v>61.73</v>
      </c>
      <c r="AB37" s="6">
        <v>63.2</v>
      </c>
      <c r="AC37" s="110">
        <v>62.8</v>
      </c>
      <c r="AD37" s="88"/>
      <c r="AE37" s="124" t="s">
        <v>236</v>
      </c>
      <c r="AF37" s="125">
        <v>64.42</v>
      </c>
      <c r="AG37" s="126">
        <v>63</v>
      </c>
      <c r="AH37" s="127">
        <v>65.599999999999994</v>
      </c>
      <c r="AI37" s="2">
        <v>75.599999999999994</v>
      </c>
      <c r="AJ37" s="37" t="s">
        <v>111</v>
      </c>
      <c r="AK37" s="28">
        <f>(143+151)/4</f>
        <v>73.5</v>
      </c>
      <c r="AL37" s="26" t="s">
        <v>310</v>
      </c>
      <c r="AM37" s="25">
        <v>4</v>
      </c>
      <c r="AN37" s="31"/>
      <c r="AO37" s="31"/>
      <c r="AP37" s="31"/>
    </row>
    <row r="38" spans="2:42" ht="14.25" customHeight="1">
      <c r="B38" s="157" t="s">
        <v>28</v>
      </c>
      <c r="C38" s="28">
        <v>80.3</v>
      </c>
      <c r="D38" s="26" t="s">
        <v>255</v>
      </c>
      <c r="E38" s="28">
        <f>(155+80+158+161+168)/9</f>
        <v>80.222222222222229</v>
      </c>
      <c r="F38" s="9">
        <v>72.94</v>
      </c>
      <c r="G38" s="5">
        <v>67.33</v>
      </c>
      <c r="H38" s="6">
        <v>66</v>
      </c>
      <c r="I38" s="24"/>
      <c r="J38" s="240" t="s">
        <v>271</v>
      </c>
      <c r="K38" s="234">
        <v>74.599999999999994</v>
      </c>
      <c r="L38" s="227" t="s">
        <v>254</v>
      </c>
      <c r="M38" s="228">
        <v>14</v>
      </c>
      <c r="N38" s="222"/>
      <c r="O38" s="222"/>
      <c r="P38" s="222"/>
      <c r="Q38" s="222"/>
      <c r="R38" s="222"/>
      <c r="S38" s="24"/>
      <c r="T38" s="8">
        <f>448/6</f>
        <v>74.666666666666671</v>
      </c>
      <c r="U38" s="192" t="s">
        <v>275</v>
      </c>
      <c r="V38" s="191"/>
      <c r="W38">
        <f>SUM(V36:V38)</f>
        <v>0</v>
      </c>
      <c r="X38" s="119" t="s">
        <v>194</v>
      </c>
      <c r="Y38" s="104">
        <v>72.25</v>
      </c>
      <c r="Z38" s="109">
        <v>4</v>
      </c>
      <c r="AA38" s="114"/>
      <c r="AB38" s="114"/>
      <c r="AC38" s="114"/>
      <c r="AD38" s="88"/>
      <c r="AE38" s="48" t="s">
        <v>237</v>
      </c>
      <c r="AF38" s="125">
        <v>64.67</v>
      </c>
      <c r="AG38" s="126">
        <v>65.5</v>
      </c>
      <c r="AH38" s="127"/>
      <c r="AI38" s="2">
        <v>80.3</v>
      </c>
      <c r="AJ38" s="32" t="s">
        <v>22</v>
      </c>
      <c r="AK38" s="28">
        <f>(87+140+67)/4</f>
        <v>73.5</v>
      </c>
      <c r="AL38" s="26" t="s">
        <v>322</v>
      </c>
      <c r="AM38" s="25">
        <v>4</v>
      </c>
      <c r="AN38" s="9">
        <v>72.7</v>
      </c>
      <c r="AO38" s="5">
        <v>79.17</v>
      </c>
      <c r="AP38" s="31"/>
    </row>
    <row r="39" spans="2:42" ht="14.25" customHeight="1">
      <c r="B39" s="157" t="s">
        <v>18</v>
      </c>
      <c r="C39" s="28">
        <v>81.8</v>
      </c>
      <c r="D39" s="26" t="s">
        <v>264</v>
      </c>
      <c r="E39" s="28">
        <f>(171+169+183)/6</f>
        <v>87.166666666666671</v>
      </c>
      <c r="F39" s="9">
        <v>89.71</v>
      </c>
      <c r="G39" s="5">
        <v>92</v>
      </c>
      <c r="H39" s="6">
        <v>84.3</v>
      </c>
      <c r="I39" s="24"/>
      <c r="J39" s="223" t="s">
        <v>28</v>
      </c>
      <c r="K39" s="234">
        <v>74.7</v>
      </c>
      <c r="L39" s="227" t="s">
        <v>342</v>
      </c>
      <c r="M39" s="228">
        <v>6</v>
      </c>
      <c r="N39" s="227">
        <v>80.3</v>
      </c>
      <c r="O39" s="227">
        <v>80.2</v>
      </c>
      <c r="P39" s="9">
        <v>72.94</v>
      </c>
      <c r="Q39" s="221">
        <v>67.33</v>
      </c>
      <c r="R39" s="221">
        <v>66</v>
      </c>
      <c r="S39" s="24"/>
      <c r="T39" s="24">
        <f>1210/15</f>
        <v>80.666666666666671</v>
      </c>
      <c r="U39" s="191" t="s">
        <v>272</v>
      </c>
      <c r="V39" s="194"/>
      <c r="W39">
        <f>SUM(V32:V39)</f>
        <v>0</v>
      </c>
      <c r="X39" s="108" t="s">
        <v>222</v>
      </c>
      <c r="Y39" s="104">
        <v>72.64</v>
      </c>
      <c r="Z39" s="109">
        <v>14</v>
      </c>
      <c r="AA39" s="5">
        <v>71.63</v>
      </c>
      <c r="AB39" s="115"/>
      <c r="AC39" s="115"/>
      <c r="AD39" s="88"/>
      <c r="AE39" s="48" t="s">
        <v>238</v>
      </c>
      <c r="AF39" s="125">
        <v>65.25</v>
      </c>
      <c r="AG39" s="132">
        <v>59.8</v>
      </c>
      <c r="AH39" s="133"/>
      <c r="AI39" s="2">
        <v>81.8</v>
      </c>
      <c r="AJ39" s="35" t="s">
        <v>38</v>
      </c>
      <c r="AK39" s="28">
        <f>(145+72+159)/5</f>
        <v>75.2</v>
      </c>
      <c r="AL39" s="26" t="s">
        <v>310</v>
      </c>
      <c r="AM39" s="25">
        <v>5</v>
      </c>
      <c r="AN39" s="31"/>
      <c r="AO39" s="31"/>
      <c r="AP39" s="31"/>
    </row>
    <row r="40" spans="2:42" ht="14.25" customHeight="1">
      <c r="B40" s="158" t="s">
        <v>192</v>
      </c>
      <c r="C40" s="28">
        <v>83.8</v>
      </c>
      <c r="D40" s="26" t="s">
        <v>254</v>
      </c>
      <c r="E40" s="112"/>
      <c r="F40" s="112"/>
      <c r="G40" s="112"/>
      <c r="H40" s="112"/>
      <c r="I40" s="24"/>
      <c r="J40" s="239" t="s">
        <v>272</v>
      </c>
      <c r="K40" s="234">
        <v>80.7</v>
      </c>
      <c r="L40" s="227" t="s">
        <v>254</v>
      </c>
      <c r="M40" s="228">
        <v>15</v>
      </c>
      <c r="N40" s="222"/>
      <c r="O40" s="222"/>
      <c r="P40" s="222"/>
      <c r="Q40" s="222"/>
      <c r="R40" s="222"/>
      <c r="S40" s="24"/>
      <c r="T40" s="147">
        <f>326/4</f>
        <v>81.5</v>
      </c>
      <c r="U40" s="191" t="s">
        <v>282</v>
      </c>
      <c r="V40" s="193"/>
      <c r="W40">
        <f>SUM(V38:V40)</f>
        <v>0</v>
      </c>
      <c r="X40" s="120" t="s">
        <v>22</v>
      </c>
      <c r="Y40" s="104">
        <v>72.7</v>
      </c>
      <c r="Z40" s="109">
        <v>8</v>
      </c>
      <c r="AA40" s="5">
        <v>79.17</v>
      </c>
      <c r="AB40" s="115"/>
      <c r="AC40" s="115"/>
      <c r="AD40" s="88"/>
      <c r="AE40" s="48" t="s">
        <v>35</v>
      </c>
      <c r="AF40" s="134">
        <v>66.12</v>
      </c>
      <c r="AG40" s="129"/>
      <c r="AH40" s="129"/>
      <c r="AI40" s="2">
        <v>83.8</v>
      </c>
      <c r="AJ40" s="34" t="s">
        <v>40</v>
      </c>
      <c r="AK40" s="28">
        <f>(171+142)/4</f>
        <v>78.25</v>
      </c>
      <c r="AL40" s="26" t="s">
        <v>310</v>
      </c>
      <c r="AM40" s="25">
        <v>4</v>
      </c>
      <c r="AN40" s="31"/>
      <c r="AO40" s="31"/>
      <c r="AP40" s="31"/>
    </row>
    <row r="41" spans="2:42" ht="14.25" customHeight="1">
      <c r="B41" s="160"/>
      <c r="C41" s="28"/>
      <c r="D41" s="26"/>
      <c r="E41" s="28"/>
      <c r="F41" s="9"/>
      <c r="G41" s="5"/>
      <c r="H41" s="31"/>
      <c r="I41" s="147"/>
      <c r="J41" s="239" t="s">
        <v>282</v>
      </c>
      <c r="K41" s="234">
        <v>81.5</v>
      </c>
      <c r="L41" s="227" t="s">
        <v>254</v>
      </c>
      <c r="M41" s="228">
        <v>4</v>
      </c>
      <c r="N41" s="222"/>
      <c r="O41" s="222"/>
      <c r="P41" s="222"/>
      <c r="Q41" s="222"/>
      <c r="R41" s="222"/>
      <c r="S41" s="147"/>
      <c r="T41" s="8">
        <f>990/12</f>
        <v>82.5</v>
      </c>
      <c r="U41" s="192" t="s">
        <v>18</v>
      </c>
      <c r="V41" s="188"/>
      <c r="W41">
        <f>SUM(V36:V41)</f>
        <v>0</v>
      </c>
      <c r="X41" s="108" t="s">
        <v>168</v>
      </c>
      <c r="Y41" s="104">
        <v>72.94</v>
      </c>
      <c r="Z41" s="109">
        <v>15</v>
      </c>
      <c r="AA41" s="5">
        <v>67.33</v>
      </c>
      <c r="AB41" s="6">
        <v>66</v>
      </c>
      <c r="AC41" s="110">
        <v>67.7</v>
      </c>
      <c r="AD41" s="88"/>
      <c r="AE41" s="124" t="s">
        <v>239</v>
      </c>
      <c r="AF41" s="135">
        <v>66.709999999999994</v>
      </c>
      <c r="AG41" s="136">
        <v>69.8</v>
      </c>
      <c r="AH41" s="137"/>
      <c r="AJ41" s="32" t="s">
        <v>28</v>
      </c>
      <c r="AK41" s="28">
        <f>(155+80+158+161+168)/9</f>
        <v>80.222222222222229</v>
      </c>
      <c r="AL41" s="26" t="s">
        <v>323</v>
      </c>
      <c r="AM41" s="25">
        <v>9</v>
      </c>
      <c r="AN41" s="9">
        <v>72.94</v>
      </c>
      <c r="AO41" s="5">
        <v>67.33</v>
      </c>
      <c r="AP41" s="6">
        <v>66</v>
      </c>
    </row>
    <row r="42" spans="2:42" ht="14.25" customHeight="1">
      <c r="B42" s="161"/>
      <c r="C42" s="28"/>
      <c r="D42" s="26"/>
      <c r="E42" s="28"/>
      <c r="F42" s="9"/>
      <c r="G42" s="5"/>
      <c r="H42" s="6"/>
      <c r="I42" s="24"/>
      <c r="J42" s="223" t="s">
        <v>18</v>
      </c>
      <c r="K42" s="234">
        <v>82.5</v>
      </c>
      <c r="L42" s="227" t="s">
        <v>244</v>
      </c>
      <c r="M42" s="228">
        <v>12</v>
      </c>
      <c r="N42" s="227">
        <v>81.8</v>
      </c>
      <c r="O42" s="227">
        <v>87.2</v>
      </c>
      <c r="P42" s="235">
        <v>89.7</v>
      </c>
      <c r="Q42" s="235">
        <v>92</v>
      </c>
      <c r="R42" s="227">
        <v>84.3</v>
      </c>
      <c r="S42" s="24"/>
      <c r="T42" s="8">
        <f>282/3</f>
        <v>94</v>
      </c>
      <c r="U42" s="176" t="s">
        <v>30</v>
      </c>
      <c r="V42" s="174"/>
      <c r="W42">
        <v>282</v>
      </c>
      <c r="X42" s="7" t="s">
        <v>223</v>
      </c>
      <c r="Y42" s="104">
        <v>73.5</v>
      </c>
      <c r="Z42" s="109">
        <v>4</v>
      </c>
      <c r="AA42" s="114"/>
      <c r="AB42" s="114"/>
      <c r="AC42" s="114"/>
      <c r="AD42" s="88"/>
      <c r="AE42" s="59" t="s">
        <v>168</v>
      </c>
      <c r="AF42" s="138">
        <v>67.33</v>
      </c>
      <c r="AG42" s="139">
        <v>66</v>
      </c>
      <c r="AH42" s="140">
        <v>67.7</v>
      </c>
      <c r="AJ42" s="32" t="s">
        <v>20</v>
      </c>
      <c r="AK42" s="28">
        <f>(162+163)/4</f>
        <v>81.25</v>
      </c>
      <c r="AL42" s="26" t="s">
        <v>310</v>
      </c>
      <c r="AM42" s="25">
        <v>4</v>
      </c>
      <c r="AN42" s="31"/>
      <c r="AO42" s="31"/>
      <c r="AP42" s="31"/>
    </row>
    <row r="43" spans="2:42" ht="14.25" customHeight="1">
      <c r="B43" s="162"/>
      <c r="C43" s="4"/>
      <c r="D43" s="13"/>
      <c r="E43" s="4"/>
      <c r="F43" s="166"/>
      <c r="G43" s="167"/>
      <c r="H43" s="147"/>
      <c r="I43" s="24"/>
      <c r="J43" s="239" t="s">
        <v>30</v>
      </c>
      <c r="K43" s="234">
        <v>94</v>
      </c>
      <c r="L43" s="227" t="s">
        <v>254</v>
      </c>
      <c r="M43" s="228">
        <v>3</v>
      </c>
      <c r="N43" s="222"/>
      <c r="O43" s="227">
        <v>86.5</v>
      </c>
      <c r="P43" s="9">
        <v>76.3</v>
      </c>
      <c r="Q43" s="222"/>
      <c r="R43" s="222"/>
      <c r="S43" s="24"/>
      <c r="U43" s="176"/>
      <c r="V43" s="174"/>
      <c r="X43" s="7"/>
      <c r="Y43" s="104"/>
      <c r="Z43" s="109"/>
      <c r="AA43" s="216"/>
      <c r="AB43" s="114"/>
      <c r="AC43" s="114"/>
      <c r="AD43" s="88"/>
      <c r="AE43" s="59"/>
      <c r="AF43" s="217"/>
      <c r="AG43" s="218"/>
      <c r="AH43" s="219"/>
      <c r="AJ43" s="34" t="s">
        <v>39</v>
      </c>
      <c r="AK43" s="28">
        <f>(174+158)/4</f>
        <v>83</v>
      </c>
      <c r="AL43" s="26" t="s">
        <v>310</v>
      </c>
      <c r="AM43" s="25">
        <v>4</v>
      </c>
      <c r="AN43" s="31"/>
      <c r="AO43" s="31"/>
      <c r="AP43" s="31"/>
    </row>
    <row r="44" spans="2:42" ht="14.25" customHeight="1">
      <c r="B44" s="162"/>
      <c r="C44" s="4"/>
      <c r="D44" s="13"/>
      <c r="E44" s="4"/>
      <c r="F44" s="166"/>
      <c r="G44" s="167"/>
      <c r="H44" s="147"/>
      <c r="I44" s="24"/>
      <c r="J44" s="239" t="s">
        <v>292</v>
      </c>
      <c r="K44" s="234">
        <v>105.3</v>
      </c>
      <c r="L44" s="227" t="s">
        <v>254</v>
      </c>
      <c r="M44" s="228">
        <v>4</v>
      </c>
      <c r="N44" s="222"/>
      <c r="O44" s="222"/>
      <c r="P44" s="222"/>
      <c r="Q44" s="222"/>
      <c r="R44" s="222"/>
      <c r="S44" s="24"/>
      <c r="U44" s="176"/>
      <c r="V44" s="174"/>
      <c r="X44" s="7"/>
      <c r="Y44" s="104"/>
      <c r="Z44" s="109"/>
      <c r="AA44" s="216"/>
      <c r="AB44" s="114"/>
      <c r="AC44" s="114"/>
      <c r="AD44" s="88"/>
      <c r="AE44" s="59"/>
      <c r="AF44" s="217"/>
      <c r="AG44" s="218"/>
      <c r="AH44" s="219"/>
      <c r="AJ44" s="37" t="s">
        <v>30</v>
      </c>
      <c r="AK44" s="28">
        <f>(172+174)/4</f>
        <v>86.5</v>
      </c>
      <c r="AL44" s="26" t="s">
        <v>324</v>
      </c>
      <c r="AM44" s="25">
        <v>4</v>
      </c>
      <c r="AN44" s="9">
        <v>76.33</v>
      </c>
      <c r="AO44" s="31"/>
      <c r="AP44" s="31"/>
    </row>
    <row r="45" spans="2:42" ht="14.25" customHeight="1">
      <c r="B45" s="165">
        <v>2012</v>
      </c>
      <c r="C45" s="4"/>
      <c r="D45" s="13"/>
      <c r="E45" s="4"/>
      <c r="F45" s="166"/>
      <c r="G45" s="167"/>
      <c r="H45" s="147"/>
      <c r="I45" s="24"/>
      <c r="S45" s="147"/>
      <c r="T45" s="147">
        <f>421/4</f>
        <v>105.25</v>
      </c>
      <c r="U45" s="173" t="s">
        <v>292</v>
      </c>
      <c r="V45" s="174">
        <v>4</v>
      </c>
      <c r="W45">
        <v>423</v>
      </c>
      <c r="X45" s="7" t="s">
        <v>41</v>
      </c>
      <c r="Y45" s="104">
        <v>75.33</v>
      </c>
      <c r="Z45" s="109">
        <v>6</v>
      </c>
      <c r="AA45" s="5">
        <v>75.5</v>
      </c>
      <c r="AB45" s="115"/>
      <c r="AC45" s="115"/>
      <c r="AD45" s="88"/>
      <c r="AE45" s="131" t="s">
        <v>24</v>
      </c>
      <c r="AF45" s="141">
        <v>68.849999999999994</v>
      </c>
      <c r="AG45" s="129"/>
      <c r="AH45" s="129"/>
      <c r="AJ45" s="32" t="s">
        <v>18</v>
      </c>
      <c r="AK45" s="28">
        <f>(171+169+183)/6</f>
        <v>87.166666666666671</v>
      </c>
      <c r="AL45" s="26" t="s">
        <v>304</v>
      </c>
      <c r="AM45" s="25">
        <v>6</v>
      </c>
      <c r="AN45" s="9">
        <v>89.71</v>
      </c>
      <c r="AO45" s="5">
        <v>92</v>
      </c>
      <c r="AP45" s="6">
        <v>84.3</v>
      </c>
    </row>
    <row r="46" spans="2:42" ht="14.25" customHeight="1">
      <c r="B46" s="256" t="s">
        <v>343</v>
      </c>
      <c r="C46" s="257"/>
      <c r="D46" s="258"/>
      <c r="E46" s="4"/>
      <c r="F46" s="166"/>
      <c r="G46" s="167"/>
      <c r="H46" s="147"/>
      <c r="I46" s="24"/>
      <c r="M46" s="213"/>
      <c r="Q46" s="167"/>
      <c r="R46" s="147"/>
      <c r="S46" s="24"/>
      <c r="T46" s="102"/>
      <c r="U46" s="184" t="s">
        <v>268</v>
      </c>
      <c r="V46" s="181">
        <v>146</v>
      </c>
      <c r="W46" s="195"/>
      <c r="X46" s="7" t="s">
        <v>224</v>
      </c>
      <c r="Y46" s="104">
        <v>76.33</v>
      </c>
      <c r="Z46" s="109">
        <v>6</v>
      </c>
      <c r="AA46" s="114"/>
      <c r="AB46" s="114"/>
      <c r="AC46" s="114"/>
      <c r="AD46" s="88"/>
      <c r="AE46" s="131" t="s">
        <v>29</v>
      </c>
      <c r="AF46" s="134">
        <v>71.63</v>
      </c>
      <c r="AG46" s="129"/>
      <c r="AH46" s="129"/>
      <c r="AJ46" s="32" t="s">
        <v>21</v>
      </c>
      <c r="AK46" s="28">
        <f>(286+253)/4</f>
        <v>134.75</v>
      </c>
      <c r="AL46" s="26" t="s">
        <v>310</v>
      </c>
      <c r="AM46" s="25">
        <v>4</v>
      </c>
      <c r="AN46" s="31"/>
      <c r="AO46" s="31"/>
      <c r="AP46" s="31"/>
    </row>
    <row r="47" spans="2:42" ht="14.25" customHeight="1">
      <c r="B47" s="156" t="s">
        <v>40</v>
      </c>
      <c r="C47" s="17">
        <v>19</v>
      </c>
      <c r="D47" s="15"/>
      <c r="E47" s="4"/>
      <c r="F47" s="166"/>
      <c r="G47" s="167"/>
      <c r="H47" s="147"/>
      <c r="I47" s="147"/>
      <c r="J47" s="165">
        <v>2013</v>
      </c>
      <c r="K47" s="4"/>
      <c r="L47" s="13"/>
      <c r="M47" s="215"/>
      <c r="Q47" s="167"/>
      <c r="R47" s="147"/>
      <c r="S47" s="147"/>
      <c r="T47" s="147"/>
      <c r="U47" s="184" t="s">
        <v>267</v>
      </c>
      <c r="V47" s="179">
        <v>124</v>
      </c>
      <c r="X47" s="119" t="s">
        <v>30</v>
      </c>
      <c r="Y47" s="104">
        <v>76.33</v>
      </c>
      <c r="Z47" s="109">
        <v>3</v>
      </c>
      <c r="AA47" s="114"/>
      <c r="AB47" s="114"/>
      <c r="AC47" s="114"/>
      <c r="AD47" s="88"/>
      <c r="AE47" s="48" t="s">
        <v>240</v>
      </c>
      <c r="AF47" s="134">
        <v>77.25</v>
      </c>
      <c r="AG47" s="142">
        <v>99</v>
      </c>
      <c r="AH47" s="143"/>
      <c r="AJ47" s="90" t="s">
        <v>37</v>
      </c>
      <c r="AK47" s="90">
        <v>147</v>
      </c>
    </row>
    <row r="48" spans="2:42" ht="14.25" customHeight="1">
      <c r="B48" s="157" t="s">
        <v>18</v>
      </c>
      <c r="C48" s="16">
        <v>5.4</v>
      </c>
      <c r="D48" s="14"/>
      <c r="E48" s="4"/>
      <c r="F48" s="166"/>
      <c r="G48" s="167"/>
      <c r="H48" s="24"/>
      <c r="I48" s="24"/>
      <c r="J48" s="256" t="s">
        <v>343</v>
      </c>
      <c r="K48" s="257"/>
      <c r="L48" s="258"/>
      <c r="M48" s="213"/>
      <c r="Q48" s="167"/>
      <c r="R48" s="24"/>
      <c r="S48" s="24"/>
      <c r="T48" s="147"/>
      <c r="U48" s="185" t="s">
        <v>289</v>
      </c>
      <c r="V48" s="188">
        <v>123</v>
      </c>
      <c r="X48" s="108" t="s">
        <v>171</v>
      </c>
      <c r="Y48" s="104">
        <v>89.71</v>
      </c>
      <c r="Z48" s="109">
        <v>7</v>
      </c>
      <c r="AA48" s="5">
        <v>92</v>
      </c>
      <c r="AB48" s="6">
        <v>84.3</v>
      </c>
      <c r="AC48" s="110">
        <v>103</v>
      </c>
      <c r="AD48" s="88"/>
      <c r="AE48" s="131" t="s">
        <v>22</v>
      </c>
      <c r="AF48" s="135">
        <v>79.17</v>
      </c>
      <c r="AG48" s="129"/>
      <c r="AH48" s="129"/>
      <c r="AJ48" s="89" t="s">
        <v>190</v>
      </c>
      <c r="AK48" s="89">
        <v>123</v>
      </c>
    </row>
    <row r="49" spans="2:37" ht="14.25" customHeight="1">
      <c r="B49" s="155" t="s">
        <v>27</v>
      </c>
      <c r="C49" s="18">
        <v>5</v>
      </c>
      <c r="D49" s="15"/>
      <c r="E49" s="4"/>
      <c r="F49" s="166"/>
      <c r="G49" s="167"/>
      <c r="H49" s="147"/>
      <c r="I49" s="24"/>
      <c r="J49" s="223" t="s">
        <v>241</v>
      </c>
      <c r="K49" s="17">
        <v>6</v>
      </c>
      <c r="L49" s="15"/>
      <c r="M49" s="215"/>
      <c r="Q49" s="167"/>
      <c r="R49" s="147"/>
      <c r="S49" s="24"/>
      <c r="T49" s="24"/>
      <c r="U49" s="185" t="s">
        <v>277</v>
      </c>
      <c r="V49" s="188">
        <v>112</v>
      </c>
      <c r="X49" s="7" t="s">
        <v>225</v>
      </c>
      <c r="Y49" s="104">
        <v>90.33</v>
      </c>
      <c r="Z49" s="109">
        <v>3</v>
      </c>
      <c r="AA49" s="114"/>
      <c r="AB49" s="114"/>
      <c r="AC49" s="114"/>
      <c r="AD49" s="88"/>
      <c r="AE49" s="59" t="s">
        <v>171</v>
      </c>
      <c r="AF49" s="144">
        <v>92</v>
      </c>
      <c r="AG49" s="142">
        <v>84.3</v>
      </c>
      <c r="AH49" s="145">
        <v>103</v>
      </c>
      <c r="AJ49" s="90" t="s">
        <v>209</v>
      </c>
      <c r="AK49" s="90">
        <v>142</v>
      </c>
    </row>
    <row r="50" spans="2:37" ht="14.25" customHeight="1">
      <c r="B50" s="155" t="s">
        <v>6</v>
      </c>
      <c r="C50" s="17">
        <v>5</v>
      </c>
      <c r="D50" s="15"/>
      <c r="E50" s="4"/>
      <c r="F50" s="166"/>
      <c r="G50" s="167"/>
      <c r="H50" s="147"/>
      <c r="I50" s="24"/>
      <c r="J50" s="223" t="s">
        <v>28</v>
      </c>
      <c r="K50" s="16">
        <v>5.6</v>
      </c>
      <c r="L50" s="14"/>
      <c r="M50" s="215"/>
      <c r="Q50" s="167"/>
      <c r="R50" s="147"/>
      <c r="S50" s="24"/>
      <c r="T50" s="147"/>
      <c r="U50" s="180" t="s">
        <v>299</v>
      </c>
      <c r="V50" s="177">
        <v>113</v>
      </c>
      <c r="X50" s="88"/>
      <c r="Y50" s="88"/>
      <c r="Z50" s="88"/>
      <c r="AA50" s="88"/>
      <c r="AB50" s="92"/>
      <c r="AC50" s="92"/>
      <c r="AD50" s="88"/>
      <c r="AE50" s="88"/>
      <c r="AF50" s="85"/>
      <c r="AG50" s="88"/>
      <c r="AH50" s="88"/>
      <c r="AJ50" s="90" t="s">
        <v>199</v>
      </c>
      <c r="AK50" s="90">
        <v>148</v>
      </c>
    </row>
    <row r="51" spans="2:37" ht="14.25" customHeight="1">
      <c r="B51" s="157" t="s">
        <v>16</v>
      </c>
      <c r="C51" s="16">
        <v>4.4000000000000004</v>
      </c>
      <c r="D51" s="14"/>
      <c r="E51" s="4"/>
      <c r="F51" s="166"/>
      <c r="G51" s="24"/>
      <c r="H51" s="24"/>
      <c r="J51" s="223" t="s">
        <v>6</v>
      </c>
      <c r="K51" s="18">
        <v>2.7</v>
      </c>
      <c r="L51" s="15"/>
      <c r="M51" s="213"/>
      <c r="Q51" s="24"/>
      <c r="R51" s="24"/>
      <c r="T51" s="147"/>
      <c r="U51" s="175" t="s">
        <v>280</v>
      </c>
      <c r="V51" s="176">
        <v>133</v>
      </c>
      <c r="X51" s="88"/>
      <c r="Y51" s="88"/>
      <c r="Z51" s="88"/>
      <c r="AA51" s="88">
        <v>2011</v>
      </c>
      <c r="AB51" s="92">
        <v>2010</v>
      </c>
      <c r="AC51" s="92">
        <v>2009</v>
      </c>
      <c r="AD51" s="88"/>
      <c r="AE51" s="88"/>
      <c r="AF51" s="85"/>
      <c r="AG51" s="88"/>
      <c r="AH51" s="88"/>
      <c r="AJ51" s="90" t="s">
        <v>200</v>
      </c>
      <c r="AK51" s="90">
        <v>62</v>
      </c>
    </row>
    <row r="52" spans="2:37" ht="14.25" customHeight="1">
      <c r="B52" s="156" t="s">
        <v>36</v>
      </c>
      <c r="C52" s="16">
        <v>3.6</v>
      </c>
      <c r="D52" s="14"/>
      <c r="E52" s="4"/>
      <c r="F52" s="24"/>
      <c r="G52" s="24"/>
      <c r="H52" s="24"/>
      <c r="I52" s="24"/>
      <c r="J52" s="224" t="s">
        <v>204</v>
      </c>
      <c r="K52" s="17">
        <v>2.5</v>
      </c>
      <c r="L52" s="15"/>
      <c r="M52" s="213"/>
      <c r="Q52" s="24"/>
      <c r="R52" s="24"/>
      <c r="S52" s="24"/>
      <c r="T52" s="147"/>
      <c r="U52" s="175" t="s">
        <v>203</v>
      </c>
      <c r="V52" s="176">
        <v>130</v>
      </c>
      <c r="X52" s="34" t="s">
        <v>31</v>
      </c>
      <c r="Y52" s="28"/>
      <c r="Z52" s="26" t="s">
        <v>48</v>
      </c>
      <c r="AA52" s="28">
        <f>(94+102)/4</f>
        <v>49</v>
      </c>
      <c r="AB52" s="9">
        <v>51.5</v>
      </c>
      <c r="AC52" s="5">
        <v>48.75</v>
      </c>
      <c r="AD52" s="31"/>
      <c r="AE52" s="88"/>
      <c r="AF52" s="85"/>
      <c r="AG52" s="88"/>
      <c r="AH52" s="88"/>
      <c r="AJ52" s="89" t="s">
        <v>191</v>
      </c>
      <c r="AK52" s="89">
        <v>160</v>
      </c>
    </row>
    <row r="53" spans="2:37" ht="14.25" customHeight="1">
      <c r="B53" s="157" t="s">
        <v>8</v>
      </c>
      <c r="C53" s="17">
        <v>2.8</v>
      </c>
      <c r="D53" s="15"/>
      <c r="E53" s="4"/>
      <c r="F53" s="24"/>
      <c r="G53" s="24"/>
      <c r="H53" s="24"/>
      <c r="J53" s="223" t="s">
        <v>7</v>
      </c>
      <c r="K53" s="16">
        <v>1.5</v>
      </c>
      <c r="L53" s="14"/>
      <c r="M53" s="215"/>
      <c r="Q53" s="24"/>
      <c r="R53" s="24"/>
      <c r="T53" s="147"/>
      <c r="U53" s="175" t="s">
        <v>281</v>
      </c>
      <c r="V53" s="176">
        <v>158</v>
      </c>
      <c r="X53" s="7" t="s">
        <v>9</v>
      </c>
      <c r="Y53" s="28"/>
      <c r="Z53" s="26" t="s">
        <v>51</v>
      </c>
      <c r="AA53" s="28">
        <f>(106+103)/4</f>
        <v>52.25</v>
      </c>
      <c r="AB53" s="9"/>
      <c r="AC53" s="5">
        <v>56.83</v>
      </c>
      <c r="AD53" s="6"/>
      <c r="AE53" s="88"/>
      <c r="AF53" s="85"/>
      <c r="AG53" s="88"/>
      <c r="AH53" s="88"/>
      <c r="AJ53" s="93" t="s">
        <v>197</v>
      </c>
      <c r="AK53" s="93">
        <v>128</v>
      </c>
    </row>
    <row r="54" spans="2:37" ht="14.25" customHeight="1">
      <c r="B54" s="156" t="s">
        <v>26</v>
      </c>
      <c r="C54" s="17">
        <v>2.6</v>
      </c>
      <c r="D54" s="15"/>
      <c r="E54" s="4"/>
      <c r="F54" s="166"/>
      <c r="G54" s="167"/>
      <c r="H54" s="24"/>
      <c r="I54" s="24"/>
      <c r="J54" s="223" t="s">
        <v>41</v>
      </c>
      <c r="K54" s="16">
        <v>1.4</v>
      </c>
      <c r="L54" s="14"/>
      <c r="M54" s="215"/>
      <c r="Q54" s="167"/>
      <c r="R54" s="24"/>
      <c r="S54" s="24"/>
      <c r="T54" s="147"/>
      <c r="U54" s="175" t="s">
        <v>37</v>
      </c>
      <c r="V54" s="176">
        <v>138</v>
      </c>
      <c r="X54" s="34" t="s">
        <v>42</v>
      </c>
      <c r="Y54" s="28"/>
      <c r="Z54" s="26" t="s">
        <v>52</v>
      </c>
      <c r="AA54" s="28">
        <f>(118+104)/4</f>
        <v>55.5</v>
      </c>
      <c r="AB54" s="9">
        <v>55</v>
      </c>
      <c r="AC54" s="5">
        <v>53.89</v>
      </c>
      <c r="AD54" s="6">
        <v>57.3</v>
      </c>
      <c r="AE54" s="88"/>
      <c r="AF54" s="85"/>
      <c r="AG54" s="88"/>
      <c r="AH54" s="88"/>
      <c r="AJ54" s="93" t="s">
        <v>198</v>
      </c>
      <c r="AK54" s="93">
        <v>143</v>
      </c>
    </row>
    <row r="55" spans="2:37" ht="14.25" customHeight="1">
      <c r="B55" s="157" t="s">
        <v>14</v>
      </c>
      <c r="C55" s="17">
        <v>1.7</v>
      </c>
      <c r="D55" s="15"/>
      <c r="E55" s="4"/>
      <c r="F55" s="24"/>
      <c r="G55" s="24"/>
      <c r="H55" s="24"/>
      <c r="I55" s="24"/>
      <c r="J55" s="225" t="s">
        <v>19</v>
      </c>
      <c r="K55" s="17">
        <v>0.9</v>
      </c>
      <c r="L55" s="15"/>
      <c r="M55" s="215"/>
      <c r="Q55" s="24"/>
      <c r="R55" s="24"/>
      <c r="S55" s="24"/>
      <c r="T55" s="147"/>
      <c r="U55" s="173" t="s">
        <v>279</v>
      </c>
      <c r="V55" s="174">
        <v>122</v>
      </c>
      <c r="X55" s="7" t="s">
        <v>10</v>
      </c>
      <c r="Y55" s="28"/>
      <c r="Z55" s="26" t="s">
        <v>53</v>
      </c>
      <c r="AA55" s="28">
        <f>(109+120+106)/6</f>
        <v>55.833333333333336</v>
      </c>
      <c r="AB55" s="9">
        <v>58.65</v>
      </c>
      <c r="AC55" s="5">
        <v>56.1</v>
      </c>
      <c r="AD55" s="6">
        <v>60.8</v>
      </c>
      <c r="AE55" s="88"/>
      <c r="AF55" s="85"/>
      <c r="AG55" s="88"/>
      <c r="AH55" s="88"/>
      <c r="AJ55" s="93" t="s">
        <v>210</v>
      </c>
      <c r="AK55" s="96">
        <v>117</v>
      </c>
    </row>
    <row r="56" spans="2:37" ht="14.25" customHeight="1">
      <c r="B56" s="162"/>
      <c r="C56" s="4"/>
      <c r="D56" s="13"/>
      <c r="E56" s="4"/>
      <c r="F56" s="24"/>
      <c r="G56" s="24"/>
      <c r="H56" s="24"/>
      <c r="I56" s="24"/>
      <c r="J56" s="156" t="s">
        <v>26</v>
      </c>
      <c r="K56" s="17">
        <v>0.6</v>
      </c>
      <c r="L56" s="15"/>
      <c r="M56" s="213"/>
      <c r="Q56" s="24"/>
      <c r="R56" s="24"/>
      <c r="S56" s="24"/>
      <c r="T56" s="147"/>
      <c r="U56" s="175" t="s">
        <v>300</v>
      </c>
      <c r="V56" s="174">
        <v>164</v>
      </c>
      <c r="X56" s="7" t="s">
        <v>13</v>
      </c>
      <c r="Y56" s="28"/>
      <c r="Z56" s="26" t="s">
        <v>54</v>
      </c>
      <c r="AA56" s="28">
        <f>(116+61)/3</f>
        <v>59</v>
      </c>
      <c r="AB56" s="9">
        <v>62.88</v>
      </c>
      <c r="AC56" s="5">
        <v>55.22</v>
      </c>
      <c r="AD56" s="6">
        <v>67.8</v>
      </c>
      <c r="AE56" s="88"/>
      <c r="AF56" s="85"/>
      <c r="AG56" s="88"/>
      <c r="AH56" s="88"/>
      <c r="AJ56" s="90" t="s">
        <v>196</v>
      </c>
      <c r="AK56" s="90">
        <v>127</v>
      </c>
    </row>
    <row r="57" spans="2:37" ht="14.25" customHeight="1">
      <c r="B57" s="164"/>
      <c r="C57" s="4"/>
      <c r="D57" s="13"/>
      <c r="E57" s="4"/>
      <c r="F57" s="24"/>
      <c r="G57" s="24"/>
      <c r="H57" s="24"/>
      <c r="I57" s="24"/>
      <c r="J57" s="223" t="s">
        <v>2</v>
      </c>
      <c r="K57" s="17">
        <v>0.4</v>
      </c>
      <c r="L57" s="15"/>
      <c r="M57" s="213"/>
      <c r="Q57" s="24"/>
      <c r="R57" s="24"/>
      <c r="S57" s="24"/>
      <c r="T57" s="24"/>
      <c r="U57" s="173" t="s">
        <v>295</v>
      </c>
      <c r="V57" s="174">
        <v>151</v>
      </c>
      <c r="X57" s="7" t="s">
        <v>12</v>
      </c>
      <c r="Y57" s="28"/>
      <c r="Z57" s="26" t="s">
        <v>55</v>
      </c>
      <c r="AA57" s="28">
        <f>(113+127+120)/6</f>
        <v>60</v>
      </c>
      <c r="AB57" s="9">
        <v>60.5</v>
      </c>
      <c r="AC57" s="5">
        <v>58.82</v>
      </c>
      <c r="AD57" s="31"/>
      <c r="AE57" s="88"/>
      <c r="AF57" s="85"/>
      <c r="AG57" s="88"/>
      <c r="AH57" s="88"/>
      <c r="AJ57" s="90" t="s">
        <v>202</v>
      </c>
      <c r="AK57" s="90">
        <v>118</v>
      </c>
    </row>
    <row r="58" spans="2:37" ht="14.25" customHeight="1">
      <c r="B58" s="163"/>
      <c r="C58" s="4"/>
      <c r="D58" s="13"/>
      <c r="E58" s="4"/>
      <c r="F58" s="166"/>
      <c r="G58" s="24"/>
      <c r="H58" s="24"/>
      <c r="I58" s="24"/>
      <c r="J58" s="24"/>
      <c r="K58" s="24"/>
      <c r="L58" s="24"/>
      <c r="M58" s="213"/>
      <c r="N58" s="24"/>
      <c r="O58" s="24"/>
      <c r="P58" s="24"/>
      <c r="Q58" s="24"/>
      <c r="R58" s="24"/>
      <c r="S58" s="24"/>
      <c r="T58" s="147"/>
      <c r="U58" s="178" t="s">
        <v>285</v>
      </c>
      <c r="V58" s="179">
        <v>125</v>
      </c>
      <c r="X58" s="149" t="s">
        <v>23</v>
      </c>
      <c r="Y58" s="28"/>
      <c r="Z58" s="26" t="s">
        <v>49</v>
      </c>
      <c r="AA58" s="28">
        <f>(126+120)/4</f>
        <v>61.5</v>
      </c>
      <c r="AB58" s="9">
        <v>64.5</v>
      </c>
      <c r="AC58" s="5">
        <v>62.25</v>
      </c>
      <c r="AD58" s="6">
        <v>65</v>
      </c>
      <c r="AE58" s="88"/>
      <c r="AF58" s="85"/>
      <c r="AG58" s="88"/>
      <c r="AH58" s="88"/>
      <c r="AJ58" s="97" t="s">
        <v>186</v>
      </c>
      <c r="AK58" s="97">
        <v>140</v>
      </c>
    </row>
    <row r="59" spans="2:37" ht="14.25" customHeight="1">
      <c r="B59" s="162"/>
      <c r="C59" s="4"/>
      <c r="D59" s="13"/>
      <c r="E59" s="4"/>
      <c r="F59" s="24"/>
      <c r="G59" s="24"/>
      <c r="H59" s="24"/>
      <c r="I59" s="24"/>
      <c r="J59" s="24"/>
      <c r="K59" s="24"/>
      <c r="L59" s="24"/>
      <c r="M59" s="213"/>
      <c r="N59" s="24"/>
      <c r="O59" s="24"/>
      <c r="P59" s="24"/>
      <c r="Q59" s="24"/>
      <c r="R59" s="24"/>
      <c r="S59" s="24"/>
      <c r="T59" s="147"/>
      <c r="U59" s="175" t="s">
        <v>40</v>
      </c>
      <c r="V59" s="176">
        <v>125</v>
      </c>
      <c r="X59" s="34" t="s">
        <v>43</v>
      </c>
      <c r="Y59" s="28"/>
      <c r="Z59" s="26" t="s">
        <v>56</v>
      </c>
      <c r="AA59" s="28">
        <f>(131+131)/4</f>
        <v>65.5</v>
      </c>
      <c r="AB59" s="9">
        <v>61.25</v>
      </c>
      <c r="AC59" s="5">
        <v>57.14</v>
      </c>
      <c r="AD59" s="6">
        <v>65.3</v>
      </c>
      <c r="AE59" s="88"/>
      <c r="AF59" s="85"/>
      <c r="AG59" s="88"/>
      <c r="AH59" s="88"/>
    </row>
    <row r="60" spans="2:37" ht="14.25" customHeight="1">
      <c r="B60" s="162"/>
      <c r="C60" s="4"/>
      <c r="D60" s="13"/>
      <c r="E60" s="102"/>
      <c r="F60" s="24"/>
      <c r="G60" s="24"/>
      <c r="H60" s="24"/>
      <c r="I60" s="24"/>
      <c r="J60" s="24"/>
      <c r="K60" s="24"/>
      <c r="L60" s="24"/>
      <c r="M60" s="213"/>
      <c r="N60" s="24"/>
      <c r="O60" s="24"/>
      <c r="P60" s="24"/>
      <c r="Q60" s="24"/>
      <c r="R60" s="24"/>
      <c r="S60" s="24"/>
      <c r="T60" s="147"/>
      <c r="U60" s="173" t="s">
        <v>298</v>
      </c>
      <c r="V60" s="174">
        <v>175</v>
      </c>
      <c r="X60" s="94" t="s">
        <v>37</v>
      </c>
      <c r="Y60" s="28"/>
      <c r="Z60" s="26" t="s">
        <v>50</v>
      </c>
      <c r="AA60" s="28">
        <f>(132+132)/4</f>
        <v>66</v>
      </c>
      <c r="AB60" s="9">
        <v>64.25</v>
      </c>
      <c r="AC60" s="31"/>
      <c r="AD60" s="31"/>
      <c r="AE60" s="88"/>
      <c r="AF60" s="85"/>
      <c r="AG60" s="88"/>
      <c r="AH60" s="88"/>
    </row>
    <row r="61" spans="2:37" ht="14.25" customHeight="1">
      <c r="B61" s="162"/>
      <c r="C61" s="4"/>
      <c r="D61" s="13"/>
      <c r="E61" s="102"/>
      <c r="F61" s="24"/>
      <c r="G61" s="24"/>
      <c r="H61" s="24"/>
      <c r="I61" s="24"/>
      <c r="J61" s="24"/>
      <c r="K61" s="24"/>
      <c r="L61" s="24"/>
      <c r="M61" s="213"/>
      <c r="N61" s="24"/>
      <c r="O61" s="24"/>
      <c r="P61" s="24"/>
      <c r="Q61" s="24"/>
      <c r="R61" s="24"/>
      <c r="S61" s="24"/>
      <c r="T61" s="24"/>
      <c r="U61" s="173" t="s">
        <v>294</v>
      </c>
      <c r="V61" s="174">
        <v>142</v>
      </c>
      <c r="X61" s="87" t="s">
        <v>19</v>
      </c>
      <c r="Y61" s="28"/>
      <c r="Z61" s="26" t="s">
        <v>51</v>
      </c>
      <c r="AA61" s="28">
        <f>(149+129+134+128+133+123+73+126)/15</f>
        <v>66.333333333333329</v>
      </c>
      <c r="AB61" s="31"/>
      <c r="AC61" s="31"/>
      <c r="AD61" s="31"/>
      <c r="AE61" s="88"/>
      <c r="AF61" s="85"/>
      <c r="AG61" s="88"/>
      <c r="AH61" s="88"/>
    </row>
    <row r="62" spans="2:37" ht="14.25" customHeight="1">
      <c r="B62" s="162"/>
      <c r="C62" s="4"/>
      <c r="D62" s="13"/>
      <c r="E62" s="102"/>
      <c r="F62" s="24"/>
      <c r="G62" s="24"/>
      <c r="H62" s="24"/>
      <c r="I62" s="24"/>
      <c r="J62" s="24"/>
      <c r="K62" s="24"/>
      <c r="L62" s="24"/>
      <c r="M62" s="213"/>
      <c r="N62" s="24"/>
      <c r="O62" s="24"/>
      <c r="P62" s="24"/>
      <c r="Q62" s="24"/>
      <c r="R62" s="24"/>
      <c r="S62" s="24"/>
      <c r="T62" s="147"/>
      <c r="U62" s="173" t="s">
        <v>296</v>
      </c>
      <c r="V62" s="174">
        <v>154</v>
      </c>
      <c r="X62" s="150" t="s">
        <v>111</v>
      </c>
      <c r="Y62" s="28"/>
      <c r="Z62" s="26" t="s">
        <v>51</v>
      </c>
      <c r="AA62" s="28">
        <f>(143+151)/4</f>
        <v>73.5</v>
      </c>
      <c r="AB62" s="31"/>
      <c r="AC62" s="31"/>
      <c r="AD62" s="31"/>
      <c r="AE62" s="88"/>
      <c r="AF62" s="85"/>
      <c r="AG62" s="88"/>
      <c r="AH62" s="88"/>
    </row>
    <row r="63" spans="2:37" ht="14.25" customHeight="1">
      <c r="B63" s="162"/>
      <c r="C63" s="4"/>
      <c r="D63" s="13"/>
      <c r="E63" s="102"/>
      <c r="F63" s="24"/>
      <c r="G63" s="24"/>
      <c r="H63" s="24"/>
      <c r="I63" s="24"/>
      <c r="J63" s="24"/>
      <c r="K63" s="24"/>
      <c r="L63" s="24"/>
      <c r="M63" s="213"/>
      <c r="N63" s="24"/>
      <c r="O63" s="24"/>
      <c r="P63" s="24"/>
      <c r="Q63" s="24"/>
      <c r="R63" s="24"/>
      <c r="S63" s="24"/>
      <c r="T63" s="24"/>
      <c r="U63" s="175" t="s">
        <v>270</v>
      </c>
      <c r="V63" s="176">
        <v>109</v>
      </c>
      <c r="X63" s="151" t="s">
        <v>22</v>
      </c>
      <c r="Y63" s="28"/>
      <c r="Z63" s="26" t="s">
        <v>57</v>
      </c>
      <c r="AA63" s="28">
        <f>(87+140+67)/4</f>
        <v>73.5</v>
      </c>
      <c r="AB63" s="9">
        <v>72.7</v>
      </c>
      <c r="AC63" s="5">
        <v>79.17</v>
      </c>
      <c r="AD63" s="31"/>
      <c r="AE63" s="88"/>
      <c r="AF63" s="85"/>
      <c r="AG63" s="88"/>
      <c r="AH63" s="88"/>
      <c r="AJ63" s="93"/>
      <c r="AK63" s="93"/>
    </row>
    <row r="64" spans="2:37" ht="14.25" customHeight="1">
      <c r="B64" s="162"/>
      <c r="C64" s="4"/>
      <c r="D64" s="13"/>
      <c r="E64" s="102"/>
      <c r="F64" s="24"/>
      <c r="G64" s="24"/>
      <c r="H64" s="24"/>
      <c r="I64" s="24"/>
      <c r="J64" s="24"/>
      <c r="K64" s="24"/>
      <c r="L64" s="24"/>
      <c r="M64" s="213"/>
      <c r="N64" s="24"/>
      <c r="O64" s="24"/>
      <c r="P64" s="24"/>
      <c r="Q64" s="24"/>
      <c r="R64" s="24"/>
      <c r="S64" s="24"/>
      <c r="T64" s="147"/>
      <c r="U64" s="175" t="s">
        <v>21</v>
      </c>
      <c r="V64" s="176">
        <v>201</v>
      </c>
      <c r="X64" s="148" t="s">
        <v>38</v>
      </c>
      <c r="Y64" s="28"/>
      <c r="Z64" s="26" t="s">
        <v>51</v>
      </c>
      <c r="AA64" s="28">
        <f>(145+72+159)/5</f>
        <v>75.2</v>
      </c>
      <c r="AB64" s="31"/>
      <c r="AC64" s="31"/>
      <c r="AD64" s="31"/>
      <c r="AE64" s="88"/>
      <c r="AF64" s="85"/>
      <c r="AG64" s="88"/>
      <c r="AH64" s="88"/>
      <c r="AJ64" s="91"/>
      <c r="AK64" s="91"/>
    </row>
    <row r="65" spans="2:37" ht="14.25" customHeight="1">
      <c r="B65" s="162"/>
      <c r="C65" s="4"/>
      <c r="D65" s="13"/>
      <c r="E65" s="102"/>
      <c r="F65" s="24"/>
      <c r="G65" s="24"/>
      <c r="H65" s="24"/>
      <c r="I65" s="24"/>
      <c r="J65" s="24"/>
      <c r="K65" s="24"/>
      <c r="L65" s="24"/>
      <c r="M65" s="213"/>
      <c r="N65" s="24"/>
      <c r="O65" s="24"/>
      <c r="P65" s="24"/>
      <c r="Q65" s="24"/>
      <c r="R65" s="24"/>
      <c r="S65" s="24"/>
      <c r="T65" s="147"/>
      <c r="U65" s="178" t="s">
        <v>286</v>
      </c>
      <c r="V65" s="179">
        <v>128</v>
      </c>
      <c r="X65" s="151" t="s">
        <v>20</v>
      </c>
      <c r="Y65" s="28"/>
      <c r="Z65" s="26" t="s">
        <v>51</v>
      </c>
      <c r="AA65" s="28">
        <f>(162+163)/4</f>
        <v>81.25</v>
      </c>
      <c r="AB65" s="31"/>
      <c r="AC65" s="31"/>
      <c r="AD65" s="31"/>
      <c r="AE65" s="88"/>
      <c r="AF65" s="85"/>
      <c r="AG65" s="88"/>
      <c r="AH65" s="88"/>
    </row>
    <row r="66" spans="2:37" ht="14.25" customHeight="1">
      <c r="B66" s="162"/>
      <c r="C66" s="4"/>
      <c r="D66" s="13"/>
      <c r="E66" s="102"/>
      <c r="F66" s="24"/>
      <c r="G66" s="24"/>
      <c r="H66" s="24"/>
      <c r="I66" s="24"/>
      <c r="J66" s="24"/>
      <c r="K66" s="24"/>
      <c r="L66" s="24"/>
      <c r="M66" s="213"/>
      <c r="N66" s="24"/>
      <c r="O66" s="24"/>
      <c r="P66" s="24"/>
      <c r="Q66" s="24"/>
      <c r="R66" s="24"/>
      <c r="S66" s="24"/>
      <c r="T66" s="147"/>
      <c r="U66" s="178" t="s">
        <v>283</v>
      </c>
      <c r="V66" s="179">
        <v>124</v>
      </c>
      <c r="X66" s="148" t="s">
        <v>39</v>
      </c>
      <c r="Y66" s="28"/>
      <c r="Z66" s="26" t="s">
        <v>51</v>
      </c>
      <c r="AA66" s="28">
        <f>(174+158)/4</f>
        <v>83</v>
      </c>
      <c r="AB66" s="31"/>
      <c r="AC66" s="31"/>
      <c r="AD66" s="31"/>
      <c r="AE66" s="88"/>
      <c r="AF66" s="85"/>
      <c r="AG66" s="88"/>
      <c r="AH66" s="88"/>
      <c r="AJ66" s="93"/>
      <c r="AK66" s="98"/>
    </row>
    <row r="67" spans="2:37" ht="14.25" customHeight="1">
      <c r="B67" s="162"/>
      <c r="C67" s="4"/>
      <c r="D67" s="13"/>
      <c r="E67" s="102"/>
      <c r="F67" s="24"/>
      <c r="G67" s="24"/>
      <c r="H67" s="24"/>
      <c r="I67" s="24"/>
      <c r="J67" s="24"/>
      <c r="K67" s="24"/>
      <c r="L67" s="24"/>
      <c r="M67" s="213"/>
      <c r="N67" s="24"/>
      <c r="O67" s="24"/>
      <c r="P67" s="24"/>
      <c r="Q67" s="24"/>
      <c r="R67" s="24"/>
      <c r="S67" s="24"/>
      <c r="T67" s="24"/>
      <c r="U67" s="178" t="s">
        <v>284</v>
      </c>
      <c r="V67" s="179">
        <v>124</v>
      </c>
      <c r="X67" s="152" t="s">
        <v>30</v>
      </c>
      <c r="Y67" s="28"/>
      <c r="Z67" s="26" t="s">
        <v>58</v>
      </c>
      <c r="AA67" s="28">
        <f>(172+174)/4</f>
        <v>86.5</v>
      </c>
      <c r="AB67" s="9">
        <v>76.33</v>
      </c>
      <c r="AC67" s="31"/>
      <c r="AD67" s="31"/>
      <c r="AE67" s="88"/>
      <c r="AF67" s="85"/>
      <c r="AG67" s="88"/>
      <c r="AH67" s="88"/>
      <c r="AJ67" s="93"/>
      <c r="AK67" s="96"/>
    </row>
    <row r="68" spans="2:37" ht="14.25" customHeight="1">
      <c r="B68" s="162"/>
      <c r="C68" s="4"/>
      <c r="D68" s="13"/>
      <c r="E68" s="102"/>
      <c r="F68" s="24"/>
      <c r="G68" s="24"/>
      <c r="H68" s="24"/>
      <c r="I68" s="24"/>
      <c r="J68" s="24"/>
      <c r="K68" s="24"/>
      <c r="L68" s="24"/>
      <c r="M68" s="213"/>
      <c r="N68" s="24"/>
      <c r="O68" s="24"/>
      <c r="P68" s="24"/>
      <c r="Q68" s="24"/>
      <c r="R68" s="24"/>
      <c r="S68" s="24"/>
      <c r="T68" s="24"/>
      <c r="U68" s="175" t="s">
        <v>287</v>
      </c>
      <c r="V68" s="176">
        <v>152</v>
      </c>
      <c r="X68" s="87" t="s">
        <v>21</v>
      </c>
      <c r="Y68" s="28"/>
      <c r="Z68" s="26" t="s">
        <v>51</v>
      </c>
      <c r="AA68" s="28">
        <f>(286+253)/4</f>
        <v>134.75</v>
      </c>
      <c r="AB68" s="31"/>
      <c r="AC68" s="31"/>
      <c r="AD68" s="31"/>
      <c r="AE68" s="88"/>
      <c r="AF68" s="85"/>
      <c r="AG68" s="88"/>
      <c r="AH68" s="88"/>
      <c r="AJ68" s="93"/>
      <c r="AK68" s="98"/>
    </row>
    <row r="69" spans="2:37" ht="14.25" customHeight="1">
      <c r="B69" s="162"/>
      <c r="C69" s="4"/>
      <c r="D69" s="13"/>
      <c r="E69" s="102"/>
      <c r="F69" s="24"/>
      <c r="G69" s="24"/>
      <c r="H69" s="24"/>
      <c r="I69" s="24"/>
      <c r="J69" s="24"/>
      <c r="K69" s="24"/>
      <c r="L69" s="24"/>
      <c r="M69" s="213"/>
      <c r="N69" s="24"/>
      <c r="O69" s="24"/>
      <c r="P69" s="24"/>
      <c r="Q69" s="24"/>
      <c r="R69" s="24"/>
      <c r="S69" s="24"/>
      <c r="T69" s="24"/>
      <c r="U69" s="173" t="s">
        <v>34</v>
      </c>
      <c r="V69" s="179">
        <v>109</v>
      </c>
      <c r="X69" s="88"/>
      <c r="Y69" s="88"/>
      <c r="Z69" s="88"/>
      <c r="AA69" s="88"/>
      <c r="AB69" s="88"/>
      <c r="AC69" s="88"/>
      <c r="AD69" s="88"/>
      <c r="AE69" s="88"/>
      <c r="AF69" s="85"/>
      <c r="AG69" s="88"/>
      <c r="AH69" s="88"/>
    </row>
    <row r="70" spans="2:37" ht="14.25" customHeight="1">
      <c r="B70" s="162"/>
      <c r="C70" s="4"/>
      <c r="D70" s="13"/>
      <c r="E70" s="102"/>
      <c r="F70" s="24"/>
      <c r="G70" s="24"/>
      <c r="H70" s="24"/>
      <c r="I70" s="24"/>
      <c r="J70" s="24"/>
      <c r="K70" s="24"/>
      <c r="L70" s="24"/>
      <c r="M70" s="213"/>
      <c r="N70" s="24"/>
      <c r="O70" s="24"/>
      <c r="P70" s="24"/>
      <c r="Q70" s="24"/>
      <c r="R70" s="24"/>
      <c r="S70" s="24"/>
      <c r="T70" s="24"/>
      <c r="U70" s="169" t="s">
        <v>10</v>
      </c>
      <c r="V70" s="169">
        <v>113</v>
      </c>
      <c r="X70" s="88"/>
      <c r="Y70" s="88"/>
      <c r="Z70" s="88"/>
      <c r="AA70" s="88"/>
      <c r="AB70" s="88"/>
      <c r="AC70" s="88"/>
      <c r="AD70" s="88"/>
      <c r="AE70" s="88"/>
      <c r="AF70" s="85"/>
      <c r="AG70" s="88"/>
      <c r="AH70" s="88"/>
    </row>
    <row r="71" spans="2:37" ht="14.25" customHeight="1">
      <c r="B71" s="162"/>
      <c r="C71" s="4"/>
      <c r="D71" s="13"/>
      <c r="E71" s="102"/>
      <c r="F71" s="24"/>
      <c r="G71" s="24"/>
      <c r="H71" s="24"/>
      <c r="I71" s="24"/>
      <c r="J71" s="24"/>
      <c r="K71" s="24"/>
      <c r="L71" s="24"/>
      <c r="M71" s="213"/>
      <c r="N71" s="24"/>
      <c r="O71" s="24"/>
      <c r="P71" s="24"/>
      <c r="Q71" s="24"/>
      <c r="R71" s="24"/>
      <c r="S71" s="24"/>
      <c r="T71" s="24"/>
      <c r="U71" s="169" t="s">
        <v>44</v>
      </c>
      <c r="V71" s="169">
        <v>139</v>
      </c>
      <c r="X71" s="88"/>
      <c r="Y71" s="88"/>
      <c r="Z71" s="88"/>
      <c r="AA71" s="88"/>
      <c r="AB71" s="88"/>
      <c r="AC71" s="88"/>
      <c r="AD71" s="88"/>
      <c r="AE71" s="88"/>
      <c r="AF71" s="85"/>
      <c r="AG71" s="88"/>
      <c r="AH71" s="88"/>
      <c r="AJ71" s="93"/>
      <c r="AK71" s="93"/>
    </row>
    <row r="72" spans="2:37" ht="14.25" customHeight="1">
      <c r="B72" s="162"/>
      <c r="C72" s="4"/>
      <c r="D72" s="13"/>
      <c r="E72" s="102"/>
      <c r="F72" s="24"/>
      <c r="G72" s="24"/>
      <c r="H72" s="24"/>
      <c r="I72" s="24"/>
      <c r="J72" s="24"/>
      <c r="K72" s="24"/>
      <c r="L72" s="24"/>
      <c r="M72" s="213"/>
      <c r="N72" s="24"/>
      <c r="O72" s="24"/>
      <c r="P72" s="24"/>
      <c r="Q72" s="24"/>
      <c r="R72" s="24"/>
      <c r="S72" s="24"/>
      <c r="T72" s="24"/>
      <c r="U72" s="190" t="s">
        <v>22</v>
      </c>
      <c r="V72" s="169">
        <v>136</v>
      </c>
      <c r="X72" s="88"/>
      <c r="Y72" s="88"/>
      <c r="Z72" s="88"/>
      <c r="AA72" s="88"/>
      <c r="AB72" s="88"/>
      <c r="AC72" s="88"/>
      <c r="AD72" s="88"/>
      <c r="AE72" s="88"/>
      <c r="AF72" s="85"/>
      <c r="AG72" s="88"/>
      <c r="AH72" s="88"/>
      <c r="AJ72" s="91"/>
      <c r="AK72" s="91"/>
    </row>
    <row r="73" spans="2:37" ht="14.25" customHeight="1">
      <c r="B73" s="162"/>
      <c r="C73" s="4"/>
      <c r="D73" s="13"/>
      <c r="E73" s="102"/>
      <c r="F73" s="24"/>
      <c r="G73" s="24"/>
      <c r="H73" s="24"/>
      <c r="I73" s="24"/>
      <c r="J73" s="24"/>
      <c r="K73" s="24"/>
      <c r="L73" s="24"/>
      <c r="M73" s="213"/>
      <c r="N73" s="24"/>
      <c r="O73" s="24"/>
      <c r="P73" s="24"/>
      <c r="Q73" s="24"/>
      <c r="R73" s="24"/>
      <c r="S73" s="24"/>
      <c r="T73" s="24"/>
      <c r="U73" s="173" t="s">
        <v>297</v>
      </c>
      <c r="V73" s="174">
        <v>157</v>
      </c>
      <c r="X73" s="88"/>
      <c r="Y73" s="88"/>
      <c r="Z73" s="88"/>
      <c r="AA73" s="88"/>
      <c r="AB73" s="88"/>
      <c r="AC73" s="88"/>
      <c r="AD73" s="88"/>
      <c r="AE73" s="88"/>
      <c r="AF73" s="85"/>
      <c r="AG73" s="88"/>
      <c r="AH73" s="88"/>
    </row>
    <row r="74" spans="2:37" ht="14.25" customHeight="1">
      <c r="B74" s="162"/>
      <c r="C74" s="4"/>
      <c r="D74" s="13"/>
      <c r="E74" s="102"/>
      <c r="F74" s="24"/>
      <c r="G74" s="24"/>
      <c r="H74" s="24"/>
      <c r="I74" s="24"/>
      <c r="J74" s="24"/>
      <c r="K74" s="24"/>
      <c r="L74" s="24"/>
      <c r="M74" s="213"/>
      <c r="N74" s="24"/>
      <c r="O74" s="24"/>
      <c r="P74" s="24"/>
      <c r="Q74" s="24"/>
      <c r="R74" s="24"/>
      <c r="S74" s="24"/>
      <c r="T74" s="24"/>
      <c r="U74" s="202"/>
      <c r="V74" s="203"/>
      <c r="X74" s="88"/>
      <c r="Y74" s="88"/>
      <c r="Z74" s="88"/>
      <c r="AA74" s="88"/>
      <c r="AB74" s="88"/>
      <c r="AC74" s="88"/>
      <c r="AD74" s="88"/>
      <c r="AE74" s="88"/>
      <c r="AF74" s="85"/>
      <c r="AG74" s="88"/>
      <c r="AH74" s="88"/>
      <c r="AJ74" s="93"/>
      <c r="AK74" s="93"/>
    </row>
    <row r="75" spans="2:37" ht="14.25" customHeight="1">
      <c r="B75" s="162"/>
      <c r="C75" s="4"/>
      <c r="D75" s="13"/>
      <c r="E75" s="102"/>
      <c r="F75" s="24"/>
      <c r="G75" s="24"/>
      <c r="H75" s="24"/>
      <c r="I75" s="24"/>
      <c r="J75" s="24"/>
      <c r="K75" s="24"/>
      <c r="L75" s="24"/>
      <c r="M75" s="213"/>
      <c r="N75" s="24"/>
      <c r="O75" s="24"/>
      <c r="P75" s="24"/>
      <c r="Q75" s="24"/>
      <c r="R75" s="24"/>
      <c r="S75" s="24"/>
      <c r="T75" s="24"/>
      <c r="U75" s="194"/>
      <c r="V75" s="205"/>
      <c r="X75" s="88"/>
      <c r="Y75" s="88"/>
      <c r="Z75" s="88"/>
      <c r="AA75" s="88"/>
      <c r="AB75" s="88"/>
      <c r="AC75" s="88"/>
      <c r="AD75" s="88"/>
      <c r="AE75" s="88"/>
      <c r="AF75" s="85"/>
      <c r="AG75" s="88"/>
      <c r="AH75" s="88"/>
      <c r="AJ75" s="93"/>
      <c r="AK75" s="93"/>
    </row>
    <row r="76" spans="2:37" ht="14.25" customHeight="1">
      <c r="B76" s="162"/>
      <c r="C76" s="4"/>
      <c r="D76" s="13"/>
      <c r="E76" s="102"/>
      <c r="F76" s="24"/>
      <c r="G76" s="24"/>
      <c r="H76" s="24"/>
      <c r="I76" s="24"/>
      <c r="J76" s="24"/>
      <c r="K76" s="24"/>
      <c r="L76" s="24"/>
      <c r="M76" s="213"/>
      <c r="N76" s="24"/>
      <c r="O76" s="24"/>
      <c r="P76" s="24"/>
      <c r="Q76" s="24"/>
      <c r="R76" s="24"/>
      <c r="S76" s="24"/>
      <c r="T76" s="24"/>
      <c r="U76" s="194"/>
      <c r="V76" s="205"/>
      <c r="X76" s="88"/>
      <c r="Y76" s="88"/>
      <c r="Z76" s="88"/>
      <c r="AA76" s="88"/>
      <c r="AB76" s="88"/>
      <c r="AC76" s="88"/>
      <c r="AD76" s="88"/>
      <c r="AE76" s="88"/>
      <c r="AF76" s="85"/>
      <c r="AG76" s="88"/>
      <c r="AH76" s="88"/>
    </row>
    <row r="77" spans="2:37" ht="14.25" customHeight="1">
      <c r="B77" s="162"/>
      <c r="C77" s="4"/>
      <c r="D77" s="13"/>
      <c r="E77" s="102"/>
      <c r="F77" s="24"/>
      <c r="G77" s="24"/>
      <c r="H77" s="24"/>
      <c r="I77" s="24"/>
      <c r="J77" s="24"/>
      <c r="K77" s="24"/>
      <c r="L77" s="24"/>
      <c r="M77" s="213"/>
      <c r="N77" s="24"/>
      <c r="O77" s="24"/>
      <c r="P77" s="24"/>
      <c r="Q77" s="24"/>
      <c r="R77" s="24"/>
      <c r="S77" s="24"/>
      <c r="T77" s="24"/>
      <c r="U77" s="194"/>
      <c r="V77" s="205"/>
      <c r="X77" s="88"/>
      <c r="Y77" s="88"/>
      <c r="Z77" s="88"/>
      <c r="AA77" s="88"/>
      <c r="AB77" s="88"/>
      <c r="AC77" s="88"/>
      <c r="AD77" s="88"/>
      <c r="AE77" s="88"/>
      <c r="AF77" s="85"/>
      <c r="AG77" s="88"/>
      <c r="AH77" s="88"/>
      <c r="AJ77" s="90"/>
      <c r="AK77" s="95"/>
    </row>
    <row r="78" spans="2:37" ht="14.25" customHeight="1">
      <c r="B78" s="162"/>
      <c r="C78" s="4"/>
      <c r="D78" s="13"/>
      <c r="E78" s="102"/>
      <c r="F78" s="24"/>
      <c r="G78" s="24"/>
      <c r="H78" s="24"/>
      <c r="I78" s="24"/>
      <c r="J78" s="24"/>
      <c r="K78" s="24"/>
      <c r="L78" s="24"/>
      <c r="M78" s="213"/>
      <c r="N78" s="24"/>
      <c r="O78" s="24"/>
      <c r="P78" s="24"/>
      <c r="Q78" s="24"/>
      <c r="R78" s="24"/>
      <c r="S78" s="24"/>
      <c r="T78" s="24"/>
      <c r="U78" s="194"/>
      <c r="V78" s="205"/>
      <c r="X78" s="88"/>
      <c r="Y78" s="88"/>
      <c r="Z78" s="88"/>
      <c r="AA78" s="88"/>
      <c r="AB78" s="88"/>
      <c r="AC78" s="88"/>
      <c r="AD78" s="88"/>
      <c r="AE78" s="88"/>
      <c r="AF78" s="85"/>
      <c r="AG78" s="88"/>
      <c r="AH78" s="88"/>
      <c r="AJ78" s="90"/>
      <c r="AK78" s="95"/>
    </row>
    <row r="79" spans="2:37" ht="14.25" customHeight="1">
      <c r="B79" s="162"/>
      <c r="C79" s="1"/>
      <c r="D79" s="13"/>
      <c r="E79" s="102"/>
      <c r="T79" s="24"/>
      <c r="U79" s="200"/>
      <c r="V79" s="200"/>
      <c r="X79" s="88"/>
      <c r="Y79" s="88"/>
      <c r="Z79" s="88"/>
      <c r="AA79" s="88"/>
      <c r="AB79" s="88"/>
      <c r="AC79" s="88"/>
      <c r="AD79" s="88"/>
      <c r="AE79" s="88"/>
      <c r="AF79" s="85"/>
      <c r="AG79" s="88"/>
      <c r="AH79" s="88"/>
    </row>
    <row r="80" spans="2:37" ht="14.25" customHeight="1">
      <c r="B80" s="162"/>
      <c r="C80" s="1"/>
      <c r="D80" s="13"/>
      <c r="E80" s="102"/>
      <c r="T80" s="24"/>
      <c r="U80" s="206"/>
      <c r="V80" s="200"/>
      <c r="X80" s="88"/>
      <c r="Y80" s="88"/>
      <c r="Z80" s="88"/>
      <c r="AA80" s="88"/>
      <c r="AB80" s="88"/>
      <c r="AC80" s="88"/>
      <c r="AD80" s="88"/>
      <c r="AE80" s="88"/>
      <c r="AF80" s="85"/>
      <c r="AG80" s="88"/>
      <c r="AH80" s="88"/>
    </row>
    <row r="81" spans="5:37" ht="14.25" customHeight="1">
      <c r="E81" s="102"/>
      <c r="F81" s="263"/>
      <c r="G81" s="263"/>
      <c r="H81" s="263"/>
      <c r="I81" s="86"/>
      <c r="J81" s="86"/>
      <c r="K81" s="86"/>
      <c r="L81" s="86"/>
      <c r="M81" s="213"/>
      <c r="N81" s="86"/>
      <c r="O81" s="86"/>
      <c r="P81" s="236"/>
      <c r="Q81" s="236"/>
      <c r="R81" s="86"/>
      <c r="S81" s="86"/>
      <c r="T81" s="147"/>
      <c r="U81" s="207"/>
      <c r="V81" s="207"/>
      <c r="X81" s="88"/>
      <c r="Y81" s="88"/>
      <c r="Z81" s="88"/>
      <c r="AA81" s="88"/>
      <c r="AB81" s="88"/>
      <c r="AC81" s="88"/>
      <c r="AD81" s="88"/>
      <c r="AE81" s="88"/>
      <c r="AF81" s="85"/>
      <c r="AG81" s="88"/>
      <c r="AH81" s="88"/>
      <c r="AJ81" s="90"/>
      <c r="AK81" s="99"/>
    </row>
    <row r="82" spans="5:37" ht="14.25" customHeight="1">
      <c r="E82" s="102"/>
      <c r="F82" s="19"/>
      <c r="G82" s="19"/>
      <c r="H82" s="20"/>
      <c r="I82" s="20"/>
      <c r="J82" s="20"/>
      <c r="K82" s="20"/>
      <c r="L82" s="20"/>
      <c r="M82" s="213"/>
      <c r="N82" s="20"/>
      <c r="O82" s="20"/>
      <c r="P82" s="237"/>
      <c r="Q82" s="237"/>
      <c r="R82" s="20"/>
      <c r="S82" s="20"/>
      <c r="T82" s="24"/>
      <c r="U82" s="194"/>
      <c r="V82" s="205"/>
      <c r="X82" s="88"/>
      <c r="Y82" s="88"/>
      <c r="Z82" s="88"/>
      <c r="AA82" s="88"/>
      <c r="AB82" s="88"/>
      <c r="AC82" s="88"/>
      <c r="AD82" s="88"/>
      <c r="AE82" s="88"/>
      <c r="AF82" s="85"/>
      <c r="AG82" s="88"/>
      <c r="AH82" s="88"/>
    </row>
    <row r="83" spans="5:37" ht="14.25" customHeight="1">
      <c r="E83" s="102"/>
      <c r="F83" s="21"/>
      <c r="G83" s="21"/>
      <c r="H83" s="22"/>
      <c r="I83" s="22"/>
      <c r="J83" s="22"/>
      <c r="K83" s="22"/>
      <c r="L83" s="22"/>
      <c r="M83" s="215"/>
      <c r="N83" s="22"/>
      <c r="O83" s="22"/>
      <c r="P83" s="238"/>
      <c r="Q83" s="238"/>
      <c r="R83" s="22"/>
      <c r="S83" s="22"/>
      <c r="T83" s="24"/>
      <c r="U83" s="206"/>
      <c r="V83" s="200"/>
      <c r="X83" s="88"/>
      <c r="Y83" s="88"/>
      <c r="Z83" s="88"/>
      <c r="AA83" s="88"/>
      <c r="AB83" s="88"/>
      <c r="AC83" s="88"/>
      <c r="AD83" s="88"/>
      <c r="AE83" s="88"/>
      <c r="AF83" s="85"/>
      <c r="AG83" s="88"/>
      <c r="AH83" s="88"/>
      <c r="AJ83" s="90"/>
      <c r="AK83" s="90"/>
    </row>
    <row r="84" spans="5:37" ht="14.25" customHeight="1">
      <c r="F84" s="23"/>
      <c r="G84" s="23"/>
      <c r="H84" s="22"/>
      <c r="I84" s="22"/>
      <c r="J84" s="22"/>
      <c r="K84" s="22"/>
      <c r="L84" s="22"/>
      <c r="M84" s="215"/>
      <c r="N84" s="22"/>
      <c r="O84" s="22"/>
      <c r="P84" s="238"/>
      <c r="Q84" s="238"/>
      <c r="R84" s="22"/>
      <c r="S84" s="22"/>
      <c r="T84" s="24"/>
      <c r="U84" s="206"/>
      <c r="V84" s="200"/>
      <c r="X84" s="88"/>
      <c r="Y84" s="88"/>
      <c r="Z84" s="88"/>
      <c r="AA84" s="88"/>
      <c r="AB84" s="88"/>
      <c r="AC84" s="88"/>
      <c r="AD84" s="88"/>
      <c r="AE84" s="88"/>
      <c r="AF84" s="85"/>
      <c r="AG84" s="88"/>
      <c r="AH84" s="88"/>
      <c r="AJ84" s="89"/>
      <c r="AK84" s="89"/>
    </row>
    <row r="85" spans="5:37" ht="14.25" customHeight="1">
      <c r="F85" s="21"/>
      <c r="G85" s="21"/>
      <c r="H85" s="22"/>
      <c r="I85" s="22"/>
      <c r="J85" s="22"/>
      <c r="K85" s="22"/>
      <c r="L85" s="22"/>
      <c r="M85" s="215"/>
      <c r="N85" s="22"/>
      <c r="O85" s="22"/>
      <c r="P85" s="238"/>
      <c r="Q85" s="238"/>
      <c r="R85" s="22"/>
      <c r="S85" s="22"/>
      <c r="U85" s="206"/>
      <c r="V85" s="200"/>
      <c r="X85" s="88"/>
      <c r="Y85" s="88"/>
      <c r="Z85" s="88"/>
      <c r="AA85" s="88"/>
      <c r="AB85" s="88"/>
      <c r="AC85" s="88"/>
      <c r="AD85" s="88"/>
      <c r="AE85" s="88"/>
      <c r="AF85" s="85"/>
      <c r="AG85" s="88"/>
      <c r="AH85" s="88"/>
    </row>
    <row r="86" spans="5:37" ht="14.25" customHeight="1">
      <c r="F86" s="19"/>
      <c r="G86" s="19"/>
      <c r="H86" s="20"/>
      <c r="I86" s="20"/>
      <c r="J86" s="20"/>
      <c r="K86" s="20"/>
      <c r="L86" s="20"/>
      <c r="M86" s="213"/>
      <c r="N86" s="20"/>
      <c r="O86" s="20"/>
      <c r="P86" s="237"/>
      <c r="Q86" s="237"/>
      <c r="R86" s="20"/>
      <c r="S86" s="20"/>
      <c r="T86" s="24"/>
      <c r="U86" s="194"/>
      <c r="V86" s="205"/>
      <c r="X86" s="88"/>
      <c r="Y86" s="88"/>
      <c r="Z86" s="88"/>
      <c r="AA86" s="88"/>
      <c r="AB86" s="88"/>
      <c r="AC86" s="88"/>
      <c r="AD86" s="88"/>
      <c r="AE86" s="88"/>
      <c r="AF86" s="85"/>
      <c r="AG86" s="88"/>
      <c r="AH86" s="88"/>
      <c r="AJ86" s="90"/>
      <c r="AK86" s="90"/>
    </row>
    <row r="87" spans="5:37" ht="14.25" customHeight="1">
      <c r="F87" s="24"/>
      <c r="G87" s="24"/>
      <c r="H87" s="24"/>
      <c r="I87" s="24"/>
      <c r="J87" s="24"/>
      <c r="K87" s="24"/>
      <c r="L87" s="24"/>
      <c r="M87" s="213"/>
      <c r="N87" s="24"/>
      <c r="O87" s="24"/>
      <c r="P87" s="24"/>
      <c r="Q87" s="24"/>
      <c r="R87" s="24"/>
      <c r="S87" s="24"/>
      <c r="T87" s="24"/>
      <c r="U87" s="194"/>
      <c r="V87" s="205"/>
      <c r="X87" s="88"/>
      <c r="Y87" s="88"/>
      <c r="Z87" s="88"/>
      <c r="AA87" s="88"/>
      <c r="AB87" s="88"/>
      <c r="AC87" s="88"/>
      <c r="AD87" s="88"/>
      <c r="AE87" s="88"/>
      <c r="AF87" s="85"/>
      <c r="AG87" s="88"/>
      <c r="AH87" s="88"/>
      <c r="AJ87" s="90"/>
      <c r="AK87" s="90"/>
    </row>
    <row r="88" spans="5:37" ht="14.25" customHeight="1">
      <c r="T88" s="24"/>
      <c r="U88" s="194"/>
      <c r="V88" s="205"/>
    </row>
    <row r="89" spans="5:37" ht="14.25" customHeight="1">
      <c r="F89" s="8" t="s">
        <v>182</v>
      </c>
      <c r="T89" s="24"/>
      <c r="U89" s="194"/>
      <c r="V89" s="205"/>
    </row>
    <row r="90" spans="5:37">
      <c r="T90" s="24"/>
      <c r="U90" s="194"/>
      <c r="V90" s="205"/>
    </row>
    <row r="91" spans="5:37">
      <c r="T91" s="24"/>
      <c r="U91" s="194"/>
      <c r="V91" s="205"/>
      <c r="X91" t="s">
        <v>110</v>
      </c>
      <c r="Y91" s="10"/>
      <c r="AF91" s="241" t="s">
        <v>129</v>
      </c>
      <c r="AG91" s="241"/>
      <c r="AH91" s="241"/>
    </row>
    <row r="92" spans="5:37">
      <c r="T92" s="24"/>
      <c r="U92" s="194"/>
      <c r="V92" s="205"/>
      <c r="X92" s="259" t="s">
        <v>60</v>
      </c>
      <c r="Y92" s="259"/>
      <c r="Z92" s="260" t="s">
        <v>61</v>
      </c>
      <c r="AA92" s="260"/>
      <c r="AB92" s="38"/>
      <c r="AC92" s="38"/>
      <c r="AD92" s="23"/>
      <c r="AF92" s="10" t="s">
        <v>130</v>
      </c>
      <c r="AG92" t="s">
        <v>131</v>
      </c>
    </row>
    <row r="93" spans="5:37">
      <c r="T93" s="24"/>
      <c r="U93" s="206"/>
      <c r="V93" s="200"/>
      <c r="X93" s="261" t="s">
        <v>62</v>
      </c>
      <c r="Y93" s="262"/>
      <c r="Z93" s="262"/>
      <c r="AA93" s="262"/>
      <c r="AB93" s="242" t="s">
        <v>112</v>
      </c>
      <c r="AC93" s="243"/>
      <c r="AD93" s="82"/>
      <c r="AF93" s="10" t="s">
        <v>132</v>
      </c>
    </row>
    <row r="94" spans="5:37" ht="36">
      <c r="T94" s="24"/>
      <c r="U94" s="194"/>
      <c r="V94" s="200"/>
      <c r="X94" s="39" t="s">
        <v>63</v>
      </c>
      <c r="Y94" s="40" t="s">
        <v>64</v>
      </c>
      <c r="Z94" s="41">
        <v>84</v>
      </c>
      <c r="AA94" s="42" t="s">
        <v>65</v>
      </c>
      <c r="AB94" s="12">
        <v>88</v>
      </c>
      <c r="AC94" s="43" t="s">
        <v>113</v>
      </c>
      <c r="AD94" s="70"/>
      <c r="AE94" s="25">
        <v>1</v>
      </c>
      <c r="AF94" s="83" t="s">
        <v>133</v>
      </c>
      <c r="AG94" s="25">
        <v>41</v>
      </c>
    </row>
    <row r="95" spans="5:37" ht="36">
      <c r="T95" s="24"/>
      <c r="U95" s="194"/>
      <c r="V95" s="200"/>
      <c r="X95" s="39" t="s">
        <v>63</v>
      </c>
      <c r="Y95" s="40" t="s">
        <v>64</v>
      </c>
      <c r="Z95" s="41">
        <v>84</v>
      </c>
      <c r="AA95" s="42" t="s">
        <v>66</v>
      </c>
      <c r="AB95" s="12"/>
      <c r="AC95" s="43"/>
      <c r="AD95" s="70"/>
      <c r="AE95" s="25">
        <v>2</v>
      </c>
      <c r="AF95" s="83" t="s">
        <v>134</v>
      </c>
      <c r="AG95" s="25">
        <v>31</v>
      </c>
    </row>
    <row r="96" spans="5:37" ht="36">
      <c r="T96" s="24"/>
      <c r="U96" s="196"/>
      <c r="V96" s="200"/>
      <c r="X96" s="39" t="s">
        <v>63</v>
      </c>
      <c r="Y96" s="40" t="s">
        <v>64</v>
      </c>
      <c r="Z96" s="41">
        <v>84</v>
      </c>
      <c r="AA96" s="42" t="s">
        <v>67</v>
      </c>
      <c r="AB96" s="12"/>
      <c r="AC96" s="43"/>
      <c r="AD96" s="70"/>
      <c r="AE96" s="25">
        <v>3</v>
      </c>
      <c r="AF96" s="83" t="s">
        <v>135</v>
      </c>
      <c r="AG96" s="25">
        <v>29</v>
      </c>
    </row>
    <row r="97" spans="20:33" ht="36">
      <c r="T97" s="24"/>
      <c r="U97" s="208"/>
      <c r="V97" s="209"/>
      <c r="X97" s="39" t="s">
        <v>63</v>
      </c>
      <c r="Y97" s="40" t="s">
        <v>68</v>
      </c>
      <c r="Z97" s="41">
        <v>104</v>
      </c>
      <c r="AA97" s="42" t="s">
        <v>69</v>
      </c>
      <c r="AB97" s="12">
        <v>104</v>
      </c>
      <c r="AC97" s="43" t="s">
        <v>115</v>
      </c>
      <c r="AD97" s="70"/>
      <c r="AE97" s="25">
        <v>4</v>
      </c>
      <c r="AF97" s="83" t="s">
        <v>136</v>
      </c>
      <c r="AG97" s="25">
        <v>21</v>
      </c>
    </row>
    <row r="98" spans="20:33" ht="36">
      <c r="T98" s="24"/>
      <c r="U98" s="210"/>
      <c r="V98" s="210"/>
      <c r="X98" s="39" t="s">
        <v>114</v>
      </c>
      <c r="Y98" s="40" t="s">
        <v>68</v>
      </c>
      <c r="Z98" s="41">
        <v>104</v>
      </c>
      <c r="AA98" s="42" t="s">
        <v>116</v>
      </c>
      <c r="AB98" s="12"/>
      <c r="AC98" s="43"/>
      <c r="AD98" s="70"/>
      <c r="AE98" s="25">
        <v>5</v>
      </c>
      <c r="AF98" s="83" t="s">
        <v>137</v>
      </c>
      <c r="AG98" s="25">
        <v>17</v>
      </c>
    </row>
    <row r="99" spans="20:33" ht="36">
      <c r="T99" s="24"/>
      <c r="U99" s="206"/>
      <c r="V99" s="200"/>
      <c r="X99" s="39" t="s">
        <v>63</v>
      </c>
      <c r="Y99" s="40" t="s">
        <v>70</v>
      </c>
      <c r="Z99" s="41">
        <v>96</v>
      </c>
      <c r="AA99" s="42" t="s">
        <v>71</v>
      </c>
      <c r="AB99" s="12">
        <v>103</v>
      </c>
      <c r="AC99" s="43" t="s">
        <v>117</v>
      </c>
      <c r="AD99" s="70"/>
      <c r="AE99" s="25">
        <v>6</v>
      </c>
      <c r="AF99" s="83" t="s">
        <v>138</v>
      </c>
      <c r="AG99" s="25">
        <v>15</v>
      </c>
    </row>
    <row r="100" spans="20:33" ht="36">
      <c r="T100" s="24"/>
      <c r="U100" s="210"/>
      <c r="V100" s="210"/>
      <c r="X100" s="39" t="s">
        <v>72</v>
      </c>
      <c r="Y100" s="40" t="s">
        <v>73</v>
      </c>
      <c r="Z100" s="44">
        <v>107</v>
      </c>
      <c r="AA100" s="45" t="s">
        <v>74</v>
      </c>
      <c r="AB100" s="12">
        <v>126</v>
      </c>
      <c r="AC100" s="43" t="s">
        <v>118</v>
      </c>
      <c r="AD100" s="70"/>
      <c r="AE100" s="25">
        <v>7</v>
      </c>
      <c r="AF100" s="83" t="s">
        <v>139</v>
      </c>
      <c r="AG100" s="25">
        <v>14</v>
      </c>
    </row>
    <row r="101" spans="20:33" ht="36">
      <c r="T101" s="24"/>
      <c r="U101" s="211"/>
      <c r="V101" s="204"/>
      <c r="X101" s="39" t="s">
        <v>72</v>
      </c>
      <c r="Y101" s="40" t="s">
        <v>73</v>
      </c>
      <c r="Z101" s="44">
        <v>107</v>
      </c>
      <c r="AA101" s="45" t="s">
        <v>74</v>
      </c>
      <c r="AB101" s="12"/>
      <c r="AC101" s="43"/>
      <c r="AD101" s="70"/>
      <c r="AE101" s="25">
        <v>8</v>
      </c>
      <c r="AF101" s="83" t="s">
        <v>140</v>
      </c>
      <c r="AG101" s="25">
        <v>12.5</v>
      </c>
    </row>
    <row r="102" spans="20:33">
      <c r="T102" s="24"/>
      <c r="U102" s="206"/>
      <c r="V102" s="200"/>
      <c r="X102" s="46" t="s">
        <v>75</v>
      </c>
      <c r="Y102" s="47"/>
      <c r="Z102" s="47"/>
      <c r="AA102" s="47"/>
      <c r="AB102" s="12"/>
      <c r="AC102" s="43"/>
      <c r="AD102" s="70"/>
      <c r="AE102" s="25">
        <v>9</v>
      </c>
      <c r="AF102" s="83" t="s">
        <v>141</v>
      </c>
      <c r="AG102" s="25">
        <v>10.5</v>
      </c>
    </row>
    <row r="103" spans="20:33" ht="36">
      <c r="T103" s="24"/>
      <c r="U103" s="194"/>
      <c r="V103" s="205"/>
      <c r="X103" s="39" t="s">
        <v>63</v>
      </c>
      <c r="Y103" s="40" t="s">
        <v>64</v>
      </c>
      <c r="Z103" s="44">
        <v>39</v>
      </c>
      <c r="AA103" s="45" t="s">
        <v>76</v>
      </c>
      <c r="AB103" s="12">
        <v>43</v>
      </c>
      <c r="AC103" s="43" t="s">
        <v>119</v>
      </c>
      <c r="AD103" s="70"/>
      <c r="AE103" s="25">
        <v>10</v>
      </c>
      <c r="AF103" s="83" t="s">
        <v>142</v>
      </c>
      <c r="AG103" s="25">
        <v>10</v>
      </c>
    </row>
    <row r="104" spans="20:33" ht="36">
      <c r="T104" s="24"/>
      <c r="U104" s="194"/>
      <c r="V104" s="205"/>
      <c r="X104" s="39" t="s">
        <v>63</v>
      </c>
      <c r="Y104" s="40" t="s">
        <v>64</v>
      </c>
      <c r="Z104" s="41">
        <v>39</v>
      </c>
      <c r="AA104" s="45" t="s">
        <v>77</v>
      </c>
      <c r="AB104" s="12"/>
      <c r="AC104" s="43"/>
      <c r="AD104" s="70"/>
      <c r="AE104" s="25">
        <v>11</v>
      </c>
      <c r="AF104" s="83" t="s">
        <v>143</v>
      </c>
      <c r="AG104" s="25">
        <v>10</v>
      </c>
    </row>
    <row r="105" spans="20:33" ht="36">
      <c r="T105" s="24"/>
      <c r="U105" s="194"/>
      <c r="V105" s="205"/>
      <c r="X105" s="39" t="s">
        <v>63</v>
      </c>
      <c r="Y105" s="40" t="s">
        <v>68</v>
      </c>
      <c r="Z105" s="41">
        <v>51</v>
      </c>
      <c r="AA105" s="42" t="s">
        <v>69</v>
      </c>
      <c r="AB105" s="12">
        <v>52</v>
      </c>
      <c r="AC105" s="43" t="s">
        <v>120</v>
      </c>
      <c r="AD105" s="70"/>
      <c r="AE105" s="25">
        <v>12</v>
      </c>
      <c r="AF105" s="83" t="s">
        <v>144</v>
      </c>
      <c r="AG105" s="25">
        <v>9</v>
      </c>
    </row>
    <row r="106" spans="20:33" ht="36">
      <c r="T106" s="24"/>
      <c r="U106" s="206"/>
      <c r="V106" s="200"/>
      <c r="X106" s="39" t="s">
        <v>63</v>
      </c>
      <c r="Y106" s="40" t="s">
        <v>68</v>
      </c>
      <c r="Z106" s="41" t="s">
        <v>78</v>
      </c>
      <c r="AA106" s="42" t="s">
        <v>79</v>
      </c>
      <c r="AB106" s="12"/>
      <c r="AC106" s="43"/>
      <c r="AD106" s="70"/>
      <c r="AE106" s="25">
        <v>13</v>
      </c>
      <c r="AF106" s="83" t="s">
        <v>145</v>
      </c>
      <c r="AG106" s="25">
        <v>8</v>
      </c>
    </row>
    <row r="107" spans="20:33" ht="36">
      <c r="T107" s="24"/>
      <c r="U107" s="206"/>
      <c r="V107" s="200"/>
      <c r="X107" s="39" t="s">
        <v>63</v>
      </c>
      <c r="Y107" s="40" t="s">
        <v>70</v>
      </c>
      <c r="Z107" s="44">
        <v>44</v>
      </c>
      <c r="AA107" s="42" t="s">
        <v>71</v>
      </c>
      <c r="AB107" s="12">
        <v>49</v>
      </c>
      <c r="AC107" s="43" t="s">
        <v>117</v>
      </c>
      <c r="AD107" s="70"/>
      <c r="AE107" s="25">
        <v>14</v>
      </c>
      <c r="AF107" s="83" t="s">
        <v>146</v>
      </c>
      <c r="AG107" s="25">
        <v>7</v>
      </c>
    </row>
    <row r="108" spans="20:33" ht="36">
      <c r="U108" s="196"/>
      <c r="V108" s="200"/>
      <c r="X108" s="39" t="s">
        <v>63</v>
      </c>
      <c r="Y108" s="40" t="s">
        <v>80</v>
      </c>
      <c r="Z108" s="44" t="s">
        <v>81</v>
      </c>
      <c r="AA108" s="45" t="s">
        <v>82</v>
      </c>
      <c r="AB108" s="12">
        <v>57</v>
      </c>
      <c r="AC108" s="43" t="s">
        <v>121</v>
      </c>
      <c r="AD108" s="70"/>
      <c r="AE108" s="25">
        <v>15</v>
      </c>
      <c r="AF108" s="83" t="s">
        <v>147</v>
      </c>
      <c r="AG108" s="25">
        <v>7</v>
      </c>
    </row>
    <row r="109" spans="20:33">
      <c r="T109" s="86"/>
      <c r="U109" s="196"/>
      <c r="V109" s="196"/>
      <c r="X109" s="244" t="s">
        <v>122</v>
      </c>
      <c r="Y109" s="245"/>
      <c r="Z109" s="245"/>
      <c r="AA109" s="50"/>
      <c r="AB109" s="12"/>
      <c r="AC109" s="43"/>
      <c r="AD109" s="70"/>
      <c r="AE109" s="25">
        <v>16</v>
      </c>
      <c r="AF109" s="83" t="s">
        <v>148</v>
      </c>
      <c r="AG109" s="25">
        <v>5</v>
      </c>
    </row>
    <row r="110" spans="20:33" ht="24">
      <c r="T110" s="20"/>
      <c r="U110" s="200"/>
      <c r="V110" s="200"/>
      <c r="X110" s="39" t="s">
        <v>63</v>
      </c>
      <c r="Y110" s="40" t="s">
        <v>64</v>
      </c>
      <c r="Z110" s="44">
        <v>6</v>
      </c>
      <c r="AA110" s="45" t="s">
        <v>83</v>
      </c>
      <c r="AB110" s="12">
        <v>2</v>
      </c>
      <c r="AC110" s="48" t="s">
        <v>123</v>
      </c>
      <c r="AD110" s="72"/>
      <c r="AE110" s="25">
        <v>17</v>
      </c>
      <c r="AF110" s="83" t="s">
        <v>149</v>
      </c>
      <c r="AG110" s="25">
        <v>2.5</v>
      </c>
    </row>
    <row r="111" spans="20:33" ht="24">
      <c r="T111" s="22"/>
      <c r="U111" s="196"/>
      <c r="V111" s="196"/>
      <c r="X111" s="39" t="s">
        <v>63</v>
      </c>
      <c r="Y111" s="40" t="s">
        <v>70</v>
      </c>
      <c r="Z111" s="44">
        <v>9</v>
      </c>
      <c r="AA111" s="42" t="s">
        <v>84</v>
      </c>
      <c r="AB111" s="12">
        <v>3</v>
      </c>
      <c r="AC111" s="48" t="s">
        <v>124</v>
      </c>
      <c r="AD111" s="72"/>
      <c r="AE111" s="25">
        <v>18</v>
      </c>
      <c r="AF111" s="83" t="s">
        <v>4</v>
      </c>
      <c r="AG111" s="25">
        <v>2</v>
      </c>
    </row>
    <row r="112" spans="20:33" ht="24">
      <c r="T112" s="22"/>
      <c r="U112" s="194"/>
      <c r="V112" s="205"/>
      <c r="X112" s="39" t="s">
        <v>63</v>
      </c>
      <c r="Y112" s="40" t="s">
        <v>73</v>
      </c>
      <c r="Z112" s="52">
        <v>7</v>
      </c>
      <c r="AA112" s="42" t="s">
        <v>85</v>
      </c>
      <c r="AB112" s="12">
        <v>3</v>
      </c>
      <c r="AC112" s="48" t="s">
        <v>86</v>
      </c>
      <c r="AD112" s="72"/>
      <c r="AE112" s="25">
        <v>19</v>
      </c>
      <c r="AF112" s="83" t="s">
        <v>150</v>
      </c>
      <c r="AG112" s="25">
        <v>1</v>
      </c>
    </row>
    <row r="113" spans="20:33">
      <c r="T113" s="20"/>
      <c r="U113" s="208"/>
      <c r="V113" s="209"/>
      <c r="X113" s="244" t="s">
        <v>87</v>
      </c>
      <c r="Y113" s="245"/>
      <c r="Z113" s="245"/>
      <c r="AA113" s="50"/>
      <c r="AB113" s="12"/>
      <c r="AC113" s="43"/>
      <c r="AD113" s="70"/>
      <c r="AE113" s="25">
        <v>20</v>
      </c>
      <c r="AF113" s="83" t="s">
        <v>151</v>
      </c>
      <c r="AG113" s="25">
        <v>1</v>
      </c>
    </row>
    <row r="114" spans="20:33">
      <c r="U114" s="210"/>
      <c r="V114" s="210"/>
      <c r="X114" s="39" t="s">
        <v>63</v>
      </c>
      <c r="Y114" s="40" t="s">
        <v>64</v>
      </c>
      <c r="Z114" s="44">
        <v>10</v>
      </c>
      <c r="AA114" s="49" t="s">
        <v>88</v>
      </c>
      <c r="AB114" s="12"/>
      <c r="AC114" s="43"/>
      <c r="AD114" s="70"/>
      <c r="AF114" s="10" t="s">
        <v>152</v>
      </c>
    </row>
    <row r="115" spans="20:33">
      <c r="U115" s="206"/>
      <c r="V115" s="200"/>
      <c r="X115" s="39" t="s">
        <v>63</v>
      </c>
      <c r="Y115" s="40" t="s">
        <v>64</v>
      </c>
      <c r="Z115" s="44">
        <v>10</v>
      </c>
      <c r="AA115" s="49" t="s">
        <v>89</v>
      </c>
      <c r="AB115" s="12"/>
      <c r="AC115" s="43"/>
      <c r="AD115" s="70"/>
      <c r="AE115" s="25">
        <v>1</v>
      </c>
      <c r="AF115" s="83" t="s">
        <v>153</v>
      </c>
      <c r="AG115" s="25">
        <v>34</v>
      </c>
    </row>
    <row r="116" spans="20:33">
      <c r="U116" s="210"/>
      <c r="V116" s="210"/>
      <c r="X116" s="39" t="s">
        <v>63</v>
      </c>
      <c r="Y116" s="40" t="s">
        <v>64</v>
      </c>
      <c r="Z116" s="44">
        <v>12</v>
      </c>
      <c r="AA116" s="48" t="s">
        <v>90</v>
      </c>
      <c r="AB116" s="12"/>
      <c r="AC116" s="43"/>
      <c r="AD116" s="70"/>
      <c r="AE116" s="25">
        <v>2</v>
      </c>
      <c r="AF116" s="83" t="s">
        <v>154</v>
      </c>
      <c r="AG116" s="25">
        <v>30</v>
      </c>
    </row>
    <row r="117" spans="20:33">
      <c r="U117" s="194"/>
      <c r="V117" s="205"/>
      <c r="X117" s="39" t="s">
        <v>63</v>
      </c>
      <c r="Y117" s="40" t="s">
        <v>70</v>
      </c>
      <c r="Z117" s="44">
        <v>23</v>
      </c>
      <c r="AA117" s="49" t="s">
        <v>91</v>
      </c>
      <c r="AB117" s="12"/>
      <c r="AC117" s="43"/>
      <c r="AD117" s="70"/>
      <c r="AE117" s="25">
        <v>3</v>
      </c>
      <c r="AF117" s="83" t="s">
        <v>155</v>
      </c>
      <c r="AG117" s="25">
        <v>28</v>
      </c>
    </row>
    <row r="118" spans="20:33">
      <c r="U118" s="210"/>
      <c r="V118" s="210"/>
      <c r="X118" s="39" t="s">
        <v>63</v>
      </c>
      <c r="Y118" s="40" t="s">
        <v>73</v>
      </c>
      <c r="Z118" s="44">
        <v>26</v>
      </c>
      <c r="AA118" s="49" t="s">
        <v>92</v>
      </c>
      <c r="AB118" s="12"/>
      <c r="AC118" s="43"/>
      <c r="AD118" s="70"/>
      <c r="AE118" s="25">
        <v>4</v>
      </c>
      <c r="AF118" s="83" t="s">
        <v>156</v>
      </c>
      <c r="AG118" s="25">
        <v>20</v>
      </c>
    </row>
    <row r="119" spans="20:33">
      <c r="U119" s="212"/>
      <c r="V119" s="207"/>
      <c r="X119" s="244" t="s">
        <v>93</v>
      </c>
      <c r="Y119" s="245"/>
      <c r="Z119" s="245"/>
      <c r="AA119" s="50"/>
      <c r="AB119" s="12"/>
      <c r="AC119" s="43"/>
      <c r="AD119" s="70"/>
      <c r="AE119" s="25">
        <v>5</v>
      </c>
      <c r="AF119" s="83" t="s">
        <v>157</v>
      </c>
      <c r="AG119" s="25">
        <v>18.5</v>
      </c>
    </row>
    <row r="120" spans="20:33">
      <c r="U120" s="194"/>
      <c r="V120" s="205"/>
      <c r="X120" s="246" t="s">
        <v>94</v>
      </c>
      <c r="Y120" s="247"/>
      <c r="Z120" s="248" t="s">
        <v>95</v>
      </c>
      <c r="AA120" s="249"/>
      <c r="AB120" s="250"/>
      <c r="AC120" s="251"/>
      <c r="AD120" s="63"/>
      <c r="AE120" s="25">
        <v>6</v>
      </c>
      <c r="AF120" s="83" t="s">
        <v>158</v>
      </c>
      <c r="AG120" s="25">
        <v>16</v>
      </c>
    </row>
    <row r="121" spans="20:33">
      <c r="U121" s="194"/>
      <c r="V121" s="205"/>
      <c r="X121" s="244" t="s">
        <v>96</v>
      </c>
      <c r="Y121" s="245"/>
      <c r="Z121" s="245"/>
      <c r="AA121" s="252"/>
      <c r="AB121" s="12"/>
      <c r="AC121" s="43"/>
      <c r="AD121" s="70"/>
      <c r="AE121" s="25">
        <v>7</v>
      </c>
      <c r="AF121" s="83" t="s">
        <v>11</v>
      </c>
      <c r="AG121" s="25">
        <v>15</v>
      </c>
    </row>
    <row r="122" spans="20:33" ht="36">
      <c r="U122" s="194"/>
      <c r="V122" s="205"/>
      <c r="X122" s="39" t="s">
        <v>63</v>
      </c>
      <c r="Y122" s="40"/>
      <c r="Z122" s="44">
        <v>7</v>
      </c>
      <c r="AA122" s="51" t="s">
        <v>97</v>
      </c>
      <c r="AB122" s="53">
        <v>8</v>
      </c>
      <c r="AC122" s="54" t="s">
        <v>126</v>
      </c>
      <c r="AD122" s="72"/>
      <c r="AE122" s="25">
        <v>8</v>
      </c>
      <c r="AF122" s="83" t="s">
        <v>159</v>
      </c>
      <c r="AG122" s="25">
        <v>15</v>
      </c>
    </row>
    <row r="123" spans="20:33" ht="36">
      <c r="U123" s="194"/>
      <c r="V123" s="205"/>
      <c r="X123" s="39" t="s">
        <v>63</v>
      </c>
      <c r="Y123" s="55"/>
      <c r="Z123" s="53">
        <v>7</v>
      </c>
      <c r="AA123" s="56" t="s">
        <v>99</v>
      </c>
      <c r="AB123" s="53">
        <v>8</v>
      </c>
      <c r="AC123" s="54" t="s">
        <v>127</v>
      </c>
      <c r="AD123" s="72"/>
      <c r="AE123" s="25">
        <v>9</v>
      </c>
      <c r="AF123" s="83" t="s">
        <v>160</v>
      </c>
      <c r="AG123" s="25">
        <v>15</v>
      </c>
    </row>
    <row r="124" spans="20:33" ht="36">
      <c r="U124" s="194"/>
      <c r="V124" s="205"/>
      <c r="X124" s="39" t="s">
        <v>63</v>
      </c>
      <c r="Y124" s="55"/>
      <c r="Z124" s="53">
        <v>7</v>
      </c>
      <c r="AA124" s="56" t="s">
        <v>101</v>
      </c>
      <c r="AB124" s="12"/>
      <c r="AC124" s="43"/>
      <c r="AD124" s="70"/>
      <c r="AE124" s="25">
        <v>10</v>
      </c>
      <c r="AF124" s="83" t="s">
        <v>161</v>
      </c>
      <c r="AG124" s="25">
        <v>10</v>
      </c>
    </row>
    <row r="125" spans="20:33" ht="36">
      <c r="U125" s="194"/>
      <c r="V125" s="205"/>
      <c r="X125" s="39" t="s">
        <v>63</v>
      </c>
      <c r="Y125" s="55"/>
      <c r="Z125" s="53">
        <v>7</v>
      </c>
      <c r="AA125" s="56" t="s">
        <v>98</v>
      </c>
      <c r="AB125" s="12"/>
      <c r="AC125" s="43"/>
      <c r="AD125" s="70"/>
      <c r="AE125" s="25">
        <v>11</v>
      </c>
      <c r="AF125" s="83" t="s">
        <v>162</v>
      </c>
      <c r="AG125" s="25">
        <v>9</v>
      </c>
    </row>
    <row r="126" spans="20:33" ht="36">
      <c r="U126" s="210"/>
      <c r="V126" s="210"/>
      <c r="X126" s="39" t="s">
        <v>63</v>
      </c>
      <c r="Y126" s="55"/>
      <c r="Z126" s="53">
        <v>7</v>
      </c>
      <c r="AA126" s="56" t="s">
        <v>100</v>
      </c>
      <c r="AB126" s="12"/>
      <c r="AC126" s="43"/>
      <c r="AD126" s="70"/>
      <c r="AE126" s="25">
        <v>12</v>
      </c>
      <c r="AF126" s="83" t="s">
        <v>149</v>
      </c>
      <c r="AG126" s="25">
        <v>9</v>
      </c>
    </row>
    <row r="127" spans="20:33" ht="36">
      <c r="U127" s="206"/>
      <c r="V127" s="200"/>
      <c r="X127" s="39" t="s">
        <v>114</v>
      </c>
      <c r="Y127" s="55" t="s">
        <v>125</v>
      </c>
      <c r="Z127" s="53">
        <v>7</v>
      </c>
      <c r="AA127" s="56" t="s">
        <v>128</v>
      </c>
      <c r="AB127" s="12">
        <v>7</v>
      </c>
      <c r="AC127" s="43" t="s">
        <v>128</v>
      </c>
      <c r="AD127" s="70"/>
      <c r="AE127" s="25">
        <v>13</v>
      </c>
      <c r="AF127" s="83" t="s">
        <v>163</v>
      </c>
      <c r="AG127" s="25">
        <v>7</v>
      </c>
    </row>
    <row r="128" spans="20:33">
      <c r="U128" s="206"/>
      <c r="V128" s="200"/>
      <c r="X128" s="253" t="s">
        <v>102</v>
      </c>
      <c r="Y128" s="254"/>
      <c r="Z128" s="254"/>
      <c r="AA128" s="255"/>
      <c r="AB128" s="12"/>
      <c r="AC128" s="43"/>
      <c r="AD128" s="70"/>
      <c r="AE128" s="25">
        <v>14</v>
      </c>
      <c r="AF128" s="83" t="s">
        <v>164</v>
      </c>
      <c r="AG128" s="25">
        <v>7</v>
      </c>
    </row>
    <row r="129" spans="21:33">
      <c r="U129" s="196"/>
      <c r="V129" s="200"/>
      <c r="X129" s="39" t="s">
        <v>63</v>
      </c>
      <c r="Y129" s="40" t="s">
        <v>103</v>
      </c>
      <c r="Z129" s="44">
        <v>17</v>
      </c>
      <c r="AA129" s="57" t="s">
        <v>104</v>
      </c>
      <c r="AB129" s="12"/>
      <c r="AC129" s="43"/>
      <c r="AD129" s="70"/>
      <c r="AE129" s="25">
        <v>15</v>
      </c>
      <c r="AF129" s="83" t="s">
        <v>165</v>
      </c>
      <c r="AG129" s="25">
        <v>6</v>
      </c>
    </row>
    <row r="130" spans="21:33" ht="36">
      <c r="U130" s="206"/>
      <c r="V130" s="200"/>
      <c r="X130" s="39" t="s">
        <v>63</v>
      </c>
      <c r="Y130" s="40" t="s">
        <v>105</v>
      </c>
      <c r="Z130" s="58">
        <v>19</v>
      </c>
      <c r="AA130" s="59" t="s">
        <v>106</v>
      </c>
      <c r="AB130" s="12"/>
      <c r="AC130" s="43"/>
      <c r="AD130" s="70"/>
      <c r="AE130" s="25">
        <v>16</v>
      </c>
      <c r="AF130" s="83" t="s">
        <v>166</v>
      </c>
      <c r="AG130" s="25">
        <v>6</v>
      </c>
    </row>
    <row r="131" spans="21:33" ht="36">
      <c r="U131" s="206"/>
      <c r="V131" s="200"/>
      <c r="X131" s="60" t="s">
        <v>63</v>
      </c>
      <c r="Y131" s="55" t="s">
        <v>105</v>
      </c>
      <c r="Z131" s="61">
        <v>19</v>
      </c>
      <c r="AA131" s="62" t="s">
        <v>107</v>
      </c>
      <c r="AB131" s="12"/>
      <c r="AC131" s="43"/>
      <c r="AD131" s="70"/>
      <c r="AE131" s="25">
        <v>17</v>
      </c>
      <c r="AF131" s="83" t="s">
        <v>167</v>
      </c>
      <c r="AG131" s="25">
        <v>5</v>
      </c>
    </row>
    <row r="132" spans="21:33" ht="36">
      <c r="U132" s="206"/>
      <c r="V132" s="200"/>
      <c r="X132" s="60" t="s">
        <v>63</v>
      </c>
      <c r="Y132" s="55" t="s">
        <v>105</v>
      </c>
      <c r="Z132" s="53">
        <v>19</v>
      </c>
      <c r="AA132" s="56" t="s">
        <v>108</v>
      </c>
      <c r="AB132" s="12"/>
      <c r="AC132" s="43"/>
      <c r="AD132" s="70"/>
      <c r="AE132" s="25">
        <v>18</v>
      </c>
      <c r="AF132" s="83" t="s">
        <v>168</v>
      </c>
      <c r="AG132" s="25">
        <v>2</v>
      </c>
    </row>
    <row r="133" spans="21:33" ht="36">
      <c r="U133" s="206"/>
      <c r="V133" s="207"/>
      <c r="X133" s="64" t="s">
        <v>63</v>
      </c>
      <c r="Y133" s="65" t="s">
        <v>105</v>
      </c>
      <c r="Z133" s="66">
        <v>19</v>
      </c>
      <c r="AA133" s="67" t="s">
        <v>109</v>
      </c>
      <c r="AB133" s="68"/>
      <c r="AC133" s="69"/>
      <c r="AD133" s="70"/>
      <c r="AE133" s="25">
        <v>19</v>
      </c>
      <c r="AF133" s="83" t="s">
        <v>169</v>
      </c>
      <c r="AG133" s="25">
        <v>1</v>
      </c>
    </row>
    <row r="134" spans="21:33">
      <c r="U134" s="206"/>
      <c r="V134" s="207"/>
      <c r="X134" s="76"/>
      <c r="Y134" s="77"/>
      <c r="Z134" s="78"/>
      <c r="AA134" s="79"/>
      <c r="AB134" s="80"/>
      <c r="AC134" s="81"/>
      <c r="AD134" s="70"/>
      <c r="AE134" s="25">
        <v>20</v>
      </c>
      <c r="AF134" s="83" t="s">
        <v>170</v>
      </c>
      <c r="AG134" s="25">
        <v>1</v>
      </c>
    </row>
    <row r="135" spans="21:33">
      <c r="U135" s="206"/>
      <c r="V135" s="200"/>
      <c r="X135" s="71"/>
      <c r="Y135" s="72"/>
      <c r="Z135" s="73"/>
      <c r="AA135" s="74"/>
      <c r="AB135" s="23"/>
      <c r="AC135" s="70"/>
      <c r="AD135" s="70"/>
      <c r="AE135" s="25">
        <v>21</v>
      </c>
      <c r="AF135" s="83" t="s">
        <v>171</v>
      </c>
      <c r="AG135" s="25">
        <v>1</v>
      </c>
    </row>
    <row r="136" spans="21:33">
      <c r="U136" s="206"/>
      <c r="V136" s="205"/>
      <c r="X136" s="71"/>
      <c r="Y136" s="72"/>
      <c r="Z136" s="73"/>
      <c r="AA136" s="74"/>
      <c r="AB136" s="23"/>
      <c r="AC136" s="70"/>
      <c r="AD136" s="70"/>
      <c r="AF136" s="10" t="s">
        <v>172</v>
      </c>
    </row>
    <row r="137" spans="21:33">
      <c r="U137" s="206"/>
      <c r="V137" s="200"/>
      <c r="X137" s="71"/>
      <c r="Y137" s="72"/>
      <c r="Z137" s="73"/>
      <c r="AA137" s="74"/>
      <c r="AB137" s="23"/>
      <c r="AC137" s="70"/>
      <c r="AD137" s="70"/>
      <c r="AE137" s="25">
        <v>1</v>
      </c>
      <c r="AF137" s="83" t="s">
        <v>173</v>
      </c>
      <c r="AG137" s="25">
        <v>41</v>
      </c>
    </row>
    <row r="138" spans="21:33">
      <c r="U138" s="206"/>
      <c r="V138" s="200"/>
      <c r="X138" s="248"/>
      <c r="Y138" s="249"/>
      <c r="Z138" s="249"/>
      <c r="AA138" s="75"/>
      <c r="AB138" s="23"/>
      <c r="AC138" s="70"/>
      <c r="AD138" s="70"/>
      <c r="AE138" s="25">
        <v>2</v>
      </c>
      <c r="AF138" s="83" t="s">
        <v>174</v>
      </c>
      <c r="AG138" s="25">
        <v>40</v>
      </c>
    </row>
    <row r="139" spans="21:33">
      <c r="U139" s="206"/>
      <c r="V139" s="200"/>
      <c r="X139" s="71"/>
      <c r="Y139" s="72"/>
      <c r="Z139" s="73"/>
      <c r="AA139" s="74"/>
      <c r="AB139" s="23"/>
      <c r="AC139" s="70"/>
      <c r="AD139" s="70"/>
      <c r="AE139" s="25">
        <v>3</v>
      </c>
      <c r="AF139" s="83" t="s">
        <v>175</v>
      </c>
      <c r="AG139" s="25">
        <v>21</v>
      </c>
    </row>
    <row r="140" spans="21:33">
      <c r="U140" s="194"/>
      <c r="V140" s="205"/>
      <c r="X140" s="71"/>
      <c r="Y140" s="72"/>
      <c r="Z140" s="73"/>
      <c r="AA140" s="74"/>
      <c r="AB140" s="23"/>
      <c r="AC140" s="70"/>
      <c r="AD140" s="70"/>
      <c r="AE140" s="25">
        <v>4</v>
      </c>
      <c r="AF140" s="83" t="s">
        <v>176</v>
      </c>
      <c r="AG140" s="25">
        <v>18</v>
      </c>
    </row>
    <row r="141" spans="21:33">
      <c r="U141" s="194"/>
      <c r="V141" s="204"/>
      <c r="X141" s="71"/>
      <c r="Y141" s="72"/>
      <c r="Z141" s="73"/>
      <c r="AA141" s="74"/>
      <c r="AB141" s="23"/>
      <c r="AC141" s="70"/>
      <c r="AD141" s="70"/>
      <c r="AE141" s="25">
        <v>5</v>
      </c>
      <c r="AF141" s="83" t="s">
        <v>177</v>
      </c>
      <c r="AG141" s="25">
        <v>10</v>
      </c>
    </row>
    <row r="142" spans="21:33">
      <c r="U142" s="194"/>
      <c r="V142" s="205"/>
      <c r="X142" s="71"/>
      <c r="Y142" s="72"/>
      <c r="Z142" s="73"/>
      <c r="AA142" s="74"/>
      <c r="AB142" s="23"/>
      <c r="AC142" s="70"/>
      <c r="AD142" s="70"/>
      <c r="AE142" s="25">
        <v>6</v>
      </c>
      <c r="AF142" s="83" t="s">
        <v>178</v>
      </c>
      <c r="AG142" s="25">
        <v>9</v>
      </c>
    </row>
    <row r="143" spans="21:33">
      <c r="U143" s="194"/>
      <c r="V143" s="205"/>
      <c r="X143" s="71"/>
      <c r="Y143" s="72"/>
      <c r="Z143" s="73"/>
      <c r="AA143" s="74"/>
      <c r="AB143" s="23"/>
      <c r="AC143" s="70"/>
      <c r="AD143" s="70"/>
      <c r="AE143" s="25">
        <v>7</v>
      </c>
      <c r="AF143" s="83" t="s">
        <v>179</v>
      </c>
      <c r="AG143" s="25">
        <v>5</v>
      </c>
    </row>
    <row r="144" spans="21:33">
      <c r="U144" s="194"/>
      <c r="V144" s="205"/>
      <c r="AE144" s="25">
        <v>8</v>
      </c>
      <c r="AF144" s="83" t="s">
        <v>180</v>
      </c>
      <c r="AG144" s="25">
        <v>3</v>
      </c>
    </row>
    <row r="145" spans="21:33">
      <c r="U145" s="206"/>
      <c r="V145" s="200"/>
      <c r="AE145" s="25">
        <v>9</v>
      </c>
      <c r="AF145" s="83" t="s">
        <v>181</v>
      </c>
      <c r="AG145" s="25">
        <v>2</v>
      </c>
    </row>
    <row r="146" spans="21:33">
      <c r="U146" s="210"/>
      <c r="V146" s="210"/>
    </row>
    <row r="147" spans="21:33">
      <c r="U147" s="210"/>
      <c r="V147" s="210"/>
    </row>
    <row r="148" spans="21:33">
      <c r="U148" s="194"/>
      <c r="V148" s="200"/>
    </row>
    <row r="149" spans="21:33">
      <c r="U149" s="194"/>
      <c r="V149" s="205"/>
    </row>
    <row r="150" spans="21:33">
      <c r="U150" s="206"/>
      <c r="V150" s="200"/>
    </row>
    <row r="151" spans="21:33">
      <c r="U151" s="206"/>
      <c r="V151" s="200"/>
    </row>
    <row r="152" spans="21:33">
      <c r="U152" s="206"/>
      <c r="V152" s="200"/>
    </row>
    <row r="153" spans="21:33">
      <c r="U153" s="194"/>
      <c r="V153" s="205"/>
    </row>
    <row r="154" spans="21:33">
      <c r="U154" s="206"/>
      <c r="V154" s="200"/>
    </row>
    <row r="155" spans="21:33">
      <c r="U155" s="206"/>
      <c r="V155" s="200"/>
    </row>
    <row r="156" spans="21:33">
      <c r="U156" s="194"/>
      <c r="V156" s="205"/>
    </row>
    <row r="157" spans="21:33">
      <c r="U157" s="194"/>
      <c r="V157" s="205"/>
    </row>
    <row r="158" spans="21:33">
      <c r="U158" s="210"/>
      <c r="V158" s="210"/>
    </row>
    <row r="159" spans="21:33">
      <c r="U159" s="210"/>
      <c r="V159" s="210"/>
    </row>
    <row r="160" spans="21:33">
      <c r="U160" s="194"/>
      <c r="V160" s="205"/>
    </row>
    <row r="161" spans="21:22">
      <c r="U161" s="208"/>
      <c r="V161" s="209"/>
    </row>
    <row r="162" spans="21:22">
      <c r="U162" s="194"/>
      <c r="V162" s="205"/>
    </row>
    <row r="163" spans="21:22">
      <c r="U163" s="194"/>
      <c r="V163" s="200"/>
    </row>
    <row r="164" spans="21:22">
      <c r="U164" s="194"/>
      <c r="V164" s="205"/>
    </row>
    <row r="165" spans="21:22">
      <c r="U165" s="194"/>
      <c r="V165" s="205"/>
    </row>
    <row r="166" spans="21:22">
      <c r="U166" s="194"/>
      <c r="V166" s="205"/>
    </row>
    <row r="167" spans="21:22">
      <c r="U167" s="208"/>
      <c r="V167" s="209"/>
    </row>
    <row r="168" spans="21:22">
      <c r="U168" s="194"/>
      <c r="V168" s="205"/>
    </row>
    <row r="169" spans="21:22">
      <c r="U169" s="194"/>
      <c r="V169" s="205"/>
    </row>
    <row r="170" spans="21:22">
      <c r="U170" s="206"/>
      <c r="V170" s="200"/>
    </row>
    <row r="171" spans="21:22">
      <c r="U171" s="210"/>
      <c r="V171" s="210"/>
    </row>
    <row r="172" spans="21:22">
      <c r="U172" s="210"/>
      <c r="V172" s="210"/>
    </row>
    <row r="173" spans="21:22">
      <c r="U173" s="210"/>
      <c r="V173" s="210"/>
    </row>
    <row r="174" spans="21:22">
      <c r="U174" s="194"/>
      <c r="V174" s="200"/>
    </row>
    <row r="175" spans="21:22">
      <c r="U175" s="194"/>
      <c r="V175" s="205"/>
    </row>
    <row r="176" spans="21:22">
      <c r="U176" s="206"/>
      <c r="V176" s="200"/>
    </row>
    <row r="177" spans="21:22">
      <c r="U177" s="210"/>
      <c r="V177" s="210"/>
    </row>
    <row r="178" spans="21:22">
      <c r="U178" s="194"/>
      <c r="V178" s="205"/>
    </row>
    <row r="179" spans="21:22">
      <c r="U179" s="194"/>
      <c r="V179" s="205"/>
    </row>
    <row r="180" spans="21:22">
      <c r="U180" s="208"/>
      <c r="V180" s="209"/>
    </row>
    <row r="181" spans="21:22">
      <c r="U181" s="194"/>
      <c r="V181" s="205"/>
    </row>
    <row r="182" spans="21:22">
      <c r="U182" s="194"/>
      <c r="V182" s="205"/>
    </row>
    <row r="183" spans="21:22">
      <c r="U183" s="194"/>
      <c r="V183" s="205"/>
    </row>
    <row r="184" spans="21:22">
      <c r="U184" s="210"/>
      <c r="V184" s="210"/>
    </row>
    <row r="185" spans="21:22">
      <c r="U185" s="196"/>
      <c r="V185" s="204"/>
    </row>
    <row r="186" spans="21:22">
      <c r="U186" s="194"/>
      <c r="V186" s="205"/>
    </row>
    <row r="187" spans="21:22">
      <c r="U187" s="194"/>
      <c r="V187" s="205"/>
    </row>
    <row r="188" spans="21:22">
      <c r="U188" s="208"/>
      <c r="V188" s="209"/>
    </row>
    <row r="189" spans="21:22">
      <c r="U189" s="194"/>
      <c r="V189" s="205"/>
    </row>
    <row r="190" spans="21:22">
      <c r="U190" s="194"/>
      <c r="V190" s="205"/>
    </row>
    <row r="191" spans="21:22">
      <c r="U191" s="208"/>
      <c r="V191" s="209"/>
    </row>
    <row r="192" spans="21:22">
      <c r="U192" s="194"/>
      <c r="V192" s="205"/>
    </row>
    <row r="193" spans="20:27">
      <c r="U193" s="194"/>
      <c r="V193" s="205"/>
    </row>
    <row r="194" spans="20:27">
      <c r="U194" s="196"/>
      <c r="V194" s="200"/>
    </row>
    <row r="195" spans="20:27">
      <c r="U195" s="212"/>
      <c r="V195" s="207"/>
    </row>
    <row r="196" spans="20:27">
      <c r="T196" s="24"/>
      <c r="U196" s="194"/>
      <c r="V196" s="205"/>
      <c r="W196" s="1"/>
      <c r="X196" s="1"/>
      <c r="Y196" s="1"/>
      <c r="Z196" s="1"/>
      <c r="AA196" s="1"/>
    </row>
    <row r="197" spans="20:27">
      <c r="T197" s="24"/>
      <c r="U197" s="194"/>
      <c r="V197" s="205"/>
      <c r="W197" s="1"/>
      <c r="X197" s="1"/>
      <c r="Y197" s="1"/>
      <c r="Z197" s="1"/>
      <c r="AA197" s="1"/>
    </row>
    <row r="198" spans="20:27">
      <c r="T198" s="24"/>
      <c r="U198" s="194"/>
      <c r="V198" s="205"/>
      <c r="W198" s="1"/>
      <c r="X198" s="1"/>
      <c r="Y198" s="1"/>
      <c r="Z198" s="1"/>
      <c r="AA198" s="1"/>
    </row>
    <row r="199" spans="20:27">
      <c r="T199" s="24"/>
      <c r="U199" s="210"/>
      <c r="V199" s="210"/>
      <c r="W199" s="1"/>
      <c r="X199" s="1"/>
      <c r="Y199" s="1"/>
      <c r="Z199" s="1"/>
      <c r="AA199" s="1"/>
    </row>
    <row r="200" spans="20:27">
      <c r="T200" s="24"/>
      <c r="U200" s="210"/>
      <c r="V200" s="210"/>
      <c r="W200" s="1"/>
      <c r="X200" s="1"/>
      <c r="Y200" s="1"/>
      <c r="Z200" s="1"/>
      <c r="AA200" s="1"/>
    </row>
    <row r="201" spans="20:27">
      <c r="T201" s="24"/>
      <c r="U201" s="210"/>
      <c r="V201" s="210"/>
      <c r="W201" s="1"/>
      <c r="X201" s="1"/>
      <c r="Y201" s="1"/>
      <c r="Z201" s="1"/>
      <c r="AA201" s="1"/>
    </row>
    <row r="202" spans="20:27">
      <c r="T202" s="24"/>
      <c r="U202" s="210"/>
      <c r="V202" s="210"/>
      <c r="W202" s="1"/>
      <c r="X202" s="1"/>
      <c r="Y202" s="1"/>
      <c r="Z202" s="1"/>
      <c r="AA202" s="1"/>
    </row>
    <row r="203" spans="20:27">
      <c r="T203" s="24"/>
      <c r="U203" s="194"/>
      <c r="V203" s="205"/>
      <c r="W203" s="1"/>
      <c r="X203" s="1"/>
      <c r="Y203" s="1"/>
      <c r="Z203" s="1"/>
      <c r="AA203" s="1"/>
    </row>
    <row r="204" spans="20:27">
      <c r="T204" s="24"/>
      <c r="U204" s="206"/>
      <c r="V204" s="200"/>
      <c r="W204" s="1"/>
      <c r="X204" s="1"/>
      <c r="Y204" s="1"/>
      <c r="Z204" s="1"/>
      <c r="AA204" s="1"/>
    </row>
    <row r="205" spans="20:27">
      <c r="T205" s="24"/>
      <c r="U205" s="206"/>
      <c r="V205" s="200"/>
      <c r="W205" s="1"/>
      <c r="X205" s="1"/>
      <c r="Y205" s="1"/>
      <c r="Z205" s="1"/>
      <c r="AA205" s="1"/>
    </row>
    <row r="206" spans="20:27">
      <c r="T206" s="24"/>
      <c r="U206" s="212"/>
      <c r="V206" s="207"/>
      <c r="W206" s="1"/>
      <c r="X206" s="1"/>
      <c r="Y206" s="1"/>
      <c r="Z206" s="1"/>
      <c r="AA206" s="1"/>
    </row>
    <row r="207" spans="20:27">
      <c r="T207" s="24"/>
      <c r="U207" s="206"/>
      <c r="V207" s="200"/>
      <c r="W207" s="1"/>
      <c r="X207" s="172"/>
      <c r="Y207" s="1"/>
      <c r="Z207" s="1"/>
      <c r="AA207" s="1"/>
    </row>
    <row r="208" spans="20:27">
      <c r="T208" s="24"/>
      <c r="U208" s="192"/>
      <c r="V208" s="188"/>
      <c r="W208" s="1"/>
      <c r="X208" s="172"/>
      <c r="Y208" s="1"/>
      <c r="Z208" s="1"/>
      <c r="AA208" s="1"/>
    </row>
    <row r="209" spans="20:27">
      <c r="T209" s="24"/>
      <c r="U209" s="192"/>
      <c r="V209" s="194"/>
      <c r="W209" s="1"/>
      <c r="X209" s="172"/>
      <c r="Y209" s="1"/>
      <c r="Z209" s="1"/>
      <c r="AA209" s="1"/>
    </row>
    <row r="210" spans="20:27">
      <c r="T210" s="24"/>
      <c r="U210" s="192"/>
      <c r="V210" s="190"/>
      <c r="W210" s="1"/>
      <c r="X210" s="171"/>
      <c r="Y210" s="1"/>
      <c r="Z210" s="1"/>
      <c r="AA210" s="1"/>
    </row>
    <row r="211" spans="20:27">
      <c r="T211" s="24"/>
      <c r="U211" s="185"/>
      <c r="V211" s="188"/>
      <c r="W211" s="1"/>
      <c r="X211" s="172"/>
      <c r="Y211" s="1"/>
      <c r="Z211" s="1"/>
      <c r="AA211" s="1"/>
    </row>
    <row r="212" spans="20:27">
      <c r="T212" s="24"/>
      <c r="U212" s="183"/>
      <c r="V212" s="187"/>
      <c r="W212" s="1"/>
      <c r="X212" s="188"/>
      <c r="Y212" s="1"/>
      <c r="Z212" s="1"/>
      <c r="AA212" s="1"/>
    </row>
    <row r="213" spans="20:27">
      <c r="T213" s="24"/>
      <c r="U213" s="186"/>
      <c r="V213" s="189"/>
      <c r="W213" s="1"/>
      <c r="X213" s="172"/>
      <c r="Y213" s="1"/>
      <c r="Z213" s="1"/>
      <c r="AA213" s="1"/>
    </row>
    <row r="214" spans="20:27">
      <c r="T214" s="24"/>
      <c r="U214" s="185"/>
      <c r="V214" s="188"/>
      <c r="W214" s="1"/>
      <c r="X214" s="172"/>
      <c r="Y214" s="1"/>
      <c r="Z214" s="1"/>
      <c r="AA214" s="1"/>
    </row>
    <row r="215" spans="20:27">
      <c r="T215" s="24"/>
      <c r="U215" s="185"/>
      <c r="V215" s="188"/>
      <c r="W215" s="1"/>
      <c r="X215" s="172"/>
      <c r="Y215" s="1"/>
      <c r="Z215" s="1"/>
      <c r="AA215" s="1"/>
    </row>
    <row r="216" spans="20:27">
      <c r="T216" s="24"/>
      <c r="U216" s="185"/>
      <c r="V216" s="188"/>
      <c r="W216" s="1"/>
      <c r="X216" s="172"/>
      <c r="Y216" s="1"/>
      <c r="Z216" s="1"/>
      <c r="AA216" s="1"/>
    </row>
    <row r="217" spans="20:27">
      <c r="T217" s="24"/>
      <c r="U217" s="185"/>
      <c r="V217" s="188"/>
      <c r="W217" s="1"/>
      <c r="X217" s="171"/>
      <c r="Y217" s="1"/>
      <c r="Z217" s="1"/>
      <c r="AA217" s="1"/>
    </row>
    <row r="218" spans="20:27">
      <c r="T218" s="24"/>
      <c r="U218" s="191"/>
      <c r="V218" s="194"/>
      <c r="W218" s="1"/>
      <c r="X218" s="171"/>
      <c r="Y218" s="1"/>
      <c r="Z218" s="1"/>
      <c r="AA218" s="1"/>
    </row>
    <row r="219" spans="20:27">
      <c r="T219" s="24"/>
      <c r="U219" s="197"/>
      <c r="V219" s="190"/>
      <c r="W219" s="1"/>
      <c r="X219" s="201"/>
      <c r="Y219" s="1"/>
      <c r="Z219" s="1"/>
      <c r="AA219" s="1"/>
    </row>
    <row r="220" spans="20:27">
      <c r="T220" s="24"/>
      <c r="U220" s="191"/>
      <c r="V220" s="191"/>
      <c r="W220" s="1"/>
      <c r="X220" s="201"/>
      <c r="Y220" s="1"/>
      <c r="Z220" s="1"/>
      <c r="AA220" s="1"/>
    </row>
    <row r="221" spans="20:27">
      <c r="T221" s="24"/>
      <c r="U221" s="185"/>
      <c r="V221" s="188"/>
      <c r="W221" s="1"/>
      <c r="X221" s="172"/>
      <c r="Y221" s="1"/>
      <c r="Z221" s="1"/>
      <c r="AA221" s="1"/>
    </row>
    <row r="222" spans="20:27">
      <c r="T222" s="24"/>
      <c r="U222" s="185"/>
      <c r="V222" s="188"/>
      <c r="W222" s="1"/>
      <c r="X222" s="191"/>
      <c r="Y222" s="1"/>
      <c r="Z222" s="1"/>
      <c r="AA222" s="1"/>
    </row>
    <row r="223" spans="20:27">
      <c r="T223" s="24"/>
      <c r="U223" s="185"/>
      <c r="V223" s="188"/>
      <c r="W223" s="1"/>
      <c r="X223" s="172"/>
      <c r="Y223" s="1"/>
      <c r="Z223" s="1"/>
      <c r="AA223" s="1"/>
    </row>
    <row r="224" spans="20:27">
      <c r="T224" s="24"/>
      <c r="U224" s="186"/>
      <c r="V224" s="189"/>
      <c r="W224" s="1"/>
      <c r="X224" s="172"/>
      <c r="Y224" s="1"/>
      <c r="Z224" s="1"/>
      <c r="AA224" s="1"/>
    </row>
    <row r="225" spans="20:27">
      <c r="T225" s="24"/>
      <c r="U225" s="185"/>
      <c r="V225" s="188"/>
      <c r="W225" s="1"/>
      <c r="X225" s="171"/>
      <c r="Y225" s="1"/>
      <c r="Z225" s="1"/>
      <c r="AA225" s="1"/>
    </row>
    <row r="226" spans="20:27">
      <c r="T226" s="24"/>
      <c r="U226" s="185"/>
      <c r="V226" s="188"/>
      <c r="W226" s="1"/>
      <c r="X226" s="172"/>
      <c r="Y226" s="1"/>
      <c r="Z226" s="1"/>
      <c r="AA226" s="1"/>
    </row>
    <row r="227" spans="20:27">
      <c r="T227" s="24"/>
      <c r="U227" s="185"/>
      <c r="V227" s="188"/>
      <c r="W227" s="1"/>
      <c r="X227" s="171"/>
      <c r="Y227" s="1"/>
      <c r="Z227" s="1"/>
      <c r="AA227" s="1"/>
    </row>
    <row r="228" spans="20:27">
      <c r="T228" s="24"/>
      <c r="U228" s="24"/>
      <c r="V228" s="24"/>
      <c r="W228" s="1"/>
      <c r="X228" s="193"/>
      <c r="Y228" s="1"/>
      <c r="Z228" s="1"/>
      <c r="AA228" s="1"/>
    </row>
    <row r="229" spans="20:27">
      <c r="T229" s="24"/>
      <c r="U229" s="24"/>
      <c r="V229" s="24"/>
      <c r="W229" s="1"/>
      <c r="X229" s="193"/>
      <c r="Y229" s="1"/>
      <c r="Z229" s="1"/>
      <c r="AA229" s="1"/>
    </row>
    <row r="230" spans="20:27">
      <c r="T230" s="24"/>
      <c r="U230" s="24"/>
      <c r="V230" s="24"/>
      <c r="W230" s="1"/>
      <c r="X230" s="171"/>
      <c r="Y230" s="1"/>
      <c r="Z230" s="1"/>
      <c r="AA230" s="1"/>
    </row>
    <row r="231" spans="20:27">
      <c r="T231" s="24"/>
      <c r="U231" s="185"/>
      <c r="V231" s="188"/>
      <c r="W231" s="1"/>
      <c r="X231" s="172"/>
      <c r="Y231" s="1"/>
      <c r="Z231" s="1"/>
      <c r="AA231" s="1"/>
    </row>
    <row r="232" spans="20:27">
      <c r="T232" s="24"/>
      <c r="U232" s="24"/>
      <c r="V232" s="24"/>
      <c r="W232" s="1"/>
      <c r="X232" s="201"/>
      <c r="Y232" s="1"/>
      <c r="Z232" s="1"/>
      <c r="AA232" s="1"/>
    </row>
    <row r="233" spans="20:27">
      <c r="T233" s="24"/>
      <c r="U233" s="191"/>
      <c r="V233" s="194"/>
      <c r="W233" s="1"/>
      <c r="X233" s="188"/>
      <c r="Y233" s="1"/>
      <c r="Z233" s="1"/>
      <c r="AA233" s="1"/>
    </row>
    <row r="234" spans="20:27">
      <c r="T234" s="24"/>
      <c r="U234" s="24"/>
      <c r="V234" s="24"/>
      <c r="W234" s="1"/>
      <c r="X234" s="188"/>
      <c r="Y234" s="1"/>
      <c r="Z234" s="1"/>
      <c r="AA234" s="1"/>
    </row>
    <row r="235" spans="20:27">
      <c r="T235" s="24"/>
      <c r="U235" s="24"/>
      <c r="V235" s="24"/>
      <c r="W235" s="1"/>
      <c r="X235" s="172"/>
      <c r="Y235" s="1"/>
      <c r="Z235" s="1"/>
      <c r="AA235" s="1"/>
    </row>
    <row r="236" spans="20:27">
      <c r="T236" s="24"/>
      <c r="U236" s="24"/>
      <c r="V236" s="24"/>
      <c r="W236" s="1"/>
      <c r="X236" s="1"/>
      <c r="Y236" s="1"/>
      <c r="Z236" s="1"/>
      <c r="AA236" s="1"/>
    </row>
    <row r="237" spans="20:27">
      <c r="T237" s="24"/>
      <c r="U237" s="24"/>
      <c r="V237" s="24"/>
      <c r="W237" s="1"/>
      <c r="X237" s="1"/>
      <c r="Y237" s="1"/>
      <c r="Z237" s="1"/>
      <c r="AA237" s="1"/>
    </row>
    <row r="238" spans="20:27">
      <c r="T238" s="24"/>
      <c r="U238" s="24"/>
      <c r="V238" s="24"/>
      <c r="W238" s="1"/>
      <c r="X238" s="1"/>
      <c r="Y238" s="1"/>
      <c r="Z238" s="1"/>
      <c r="AA238" s="1"/>
    </row>
    <row r="239" spans="20:27">
      <c r="T239" s="24"/>
      <c r="U239" s="24"/>
      <c r="V239" s="24"/>
      <c r="W239" s="1"/>
      <c r="X239" s="1"/>
      <c r="Y239" s="1"/>
      <c r="Z239" s="1"/>
      <c r="AA239" s="1"/>
    </row>
    <row r="240" spans="20:27">
      <c r="T240" s="24"/>
      <c r="U240" s="24"/>
      <c r="V240" s="24"/>
      <c r="W240" s="1"/>
      <c r="X240" s="1"/>
      <c r="Y240" s="1"/>
      <c r="Z240" s="1"/>
      <c r="AA240" s="1"/>
    </row>
    <row r="241" spans="20:27">
      <c r="T241" s="24"/>
      <c r="U241" s="24"/>
      <c r="V241" s="24"/>
      <c r="W241" s="1"/>
      <c r="X241" s="1"/>
      <c r="Y241" s="1"/>
      <c r="Z241" s="1"/>
      <c r="AA241" s="1"/>
    </row>
    <row r="242" spans="20:27">
      <c r="T242" s="24"/>
      <c r="U242" s="24"/>
      <c r="V242" s="24"/>
      <c r="W242" s="1"/>
      <c r="X242" s="1"/>
      <c r="Y242" s="1"/>
      <c r="Z242" s="1"/>
      <c r="AA242" s="1"/>
    </row>
    <row r="243" spans="20:27">
      <c r="T243" s="24"/>
      <c r="U243" s="24"/>
      <c r="V243" s="24"/>
      <c r="W243" s="1"/>
      <c r="X243" s="1"/>
      <c r="Y243" s="1"/>
      <c r="Z243" s="1"/>
      <c r="AA243" s="1"/>
    </row>
    <row r="244" spans="20:27">
      <c r="T244" s="24"/>
      <c r="U244" s="24"/>
      <c r="V244" s="24"/>
      <c r="W244" s="1"/>
      <c r="X244" s="1"/>
      <c r="Y244" s="1"/>
      <c r="Z244" s="1"/>
      <c r="AA244" s="1"/>
    </row>
    <row r="245" spans="20:27">
      <c r="T245" s="24"/>
      <c r="U245" s="24"/>
      <c r="V245" s="24"/>
      <c r="W245" s="1"/>
      <c r="X245" s="1"/>
      <c r="Y245" s="1"/>
      <c r="Z245" s="1"/>
      <c r="AA245" s="1"/>
    </row>
    <row r="246" spans="20:27">
      <c r="T246" s="24"/>
      <c r="U246" s="24"/>
      <c r="V246" s="24"/>
      <c r="W246" s="1"/>
      <c r="X246" s="1"/>
      <c r="Y246" s="1"/>
      <c r="Z246" s="1"/>
      <c r="AA246" s="1"/>
    </row>
    <row r="247" spans="20:27">
      <c r="T247" s="24"/>
      <c r="U247" s="24"/>
      <c r="V247" s="24"/>
      <c r="W247" s="1"/>
      <c r="X247" s="1"/>
      <c r="Y247" s="1"/>
      <c r="Z247" s="1"/>
      <c r="AA247" s="1"/>
    </row>
    <row r="248" spans="20:27">
      <c r="T248" s="24"/>
      <c r="U248" s="24"/>
      <c r="V248" s="24"/>
      <c r="W248" s="1"/>
      <c r="X248" s="1"/>
      <c r="Y248" s="1"/>
      <c r="Z248" s="1"/>
      <c r="AA248" s="1"/>
    </row>
    <row r="249" spans="20:27">
      <c r="T249" s="24"/>
      <c r="U249" s="24"/>
      <c r="V249" s="24"/>
      <c r="W249" s="1"/>
      <c r="X249" s="1"/>
      <c r="Y249" s="1"/>
      <c r="Z249" s="1"/>
      <c r="AA249" s="1"/>
    </row>
    <row r="250" spans="20:27">
      <c r="T250" s="24"/>
      <c r="U250" s="24"/>
      <c r="V250" s="24"/>
      <c r="W250" s="1"/>
      <c r="X250" s="1"/>
      <c r="Y250" s="1"/>
      <c r="Z250" s="1"/>
      <c r="AA250" s="1"/>
    </row>
  </sheetData>
  <autoFilter ref="J2:R55">
    <sortState ref="J3:R55">
      <sortCondition ref="K2:K40"/>
    </sortState>
  </autoFilter>
  <sortState ref="AJ2:AK150">
    <sortCondition ref="AJ2"/>
  </sortState>
  <mergeCells count="16">
    <mergeCell ref="X138:Z138"/>
    <mergeCell ref="J48:L48"/>
    <mergeCell ref="X121:AA121"/>
    <mergeCell ref="X128:AA128"/>
    <mergeCell ref="B46:D46"/>
    <mergeCell ref="X92:Y92"/>
    <mergeCell ref="Z92:AA92"/>
    <mergeCell ref="X93:AA93"/>
    <mergeCell ref="F81:H81"/>
    <mergeCell ref="AF91:AH91"/>
    <mergeCell ref="AB93:AC93"/>
    <mergeCell ref="X109:Z109"/>
    <mergeCell ref="X119:Z119"/>
    <mergeCell ref="X120:Y120"/>
    <mergeCell ref="Z120:AC120"/>
    <mergeCell ref="X113:Z113"/>
  </mergeCells>
  <phoneticPr fontId="1"/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2014-03-17T06:13:53Z</dcterms:modified>
</cp:coreProperties>
</file>